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pivotTables/pivotTable1.xml" ContentType="application/vnd.openxmlformats-officedocument.spreadsheetml.pivotTable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Questa_cartella_di_lavoro"/>
  <mc:AlternateContent xmlns:mc="http://schemas.openxmlformats.org/markup-compatibility/2006">
    <mc:Choice Requires="x15">
      <x15ac:absPath xmlns:x15ac="http://schemas.microsoft.com/office/spreadsheetml/2010/11/ac" url="C:\Projects\IPosDesktop\StorEvoSuite-DEV\StorEvoShop\Resources\"/>
    </mc:Choice>
  </mc:AlternateContent>
  <xr:revisionPtr revIDLastSave="0" documentId="13_ncr:1_{9388A4E0-E16B-47F1-B85B-998A52A44DF7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hiusura di cassa" sheetId="7" r:id="rId1"/>
    <sheet name="Chiusura Negozio" sheetId="16" r:id="rId2"/>
    <sheet name="Movimenti Finanziari" sheetId="17" r:id="rId3"/>
    <sheet name="Report Scontrini" sheetId="19" r:id="rId4"/>
    <sheet name="Chiusura Terminale Bancario" sheetId="9" r:id="rId5"/>
    <sheet name="Chiusura Stampante Fiscale" sheetId="10" r:id="rId6"/>
    <sheet name="Totali Fatture" sheetId="11" r:id="rId7"/>
    <sheet name="Chiusura di cassa per stampare" sheetId="12" r:id="rId8"/>
    <sheet name="Scontrini" sheetId="18" r:id="rId9"/>
  </sheets>
  <definedNames>
    <definedName name="Amount">'Movimenti Finanziari'!$F$2:$F$250</definedName>
    <definedName name="AmountCASETTO">'Movimenti Finanziari'!$I$2:$I$250</definedName>
    <definedName name="AmountCASSAFORTE">'Movimenti Finanziari'!$J$2:$J$250</definedName>
    <definedName name="Banconote">'Chiusura di cassa'!$L$9:$Q$9</definedName>
    <definedName name="CashRegister">'Movimenti Finanziari'!$D$2:$D$250</definedName>
    <definedName name="CauseCode">'Movimenti Finanziari'!$C$2:$C$250</definedName>
    <definedName name="Destination">'Movimenti Finanziari'!$H$2:$H$250</definedName>
    <definedName name="Economico">'Chiusura di cassa'!$G$11:$G$26</definedName>
    <definedName name="Finanziario">'Chiusura di cassa'!$G$27:$G$30</definedName>
    <definedName name="Monete">'Chiusura di cassa'!$L$6:$S$6</definedName>
    <definedName name="MotivoDifferenza">'Chiusura di cassa'!$L$19</definedName>
    <definedName name="PaymentCode">'Movimenti Finanziari'!$E$2:$E$250</definedName>
    <definedName name="RangeAmountCASETTO">'Movimenti Finanziari'!$I$2:$I$37</definedName>
    <definedName name="RangeAmountCASSAFORTE">'Movimenti Finanziari'!$J$2:$J$36</definedName>
    <definedName name="Source">'Movimenti Finanziari'!$G$2:$G$250</definedName>
    <definedName name="Tender">'Chiusura di cassa'!$G$28:$G$38,'Chiusura di cassa'!$G$43</definedName>
  </definedNames>
  <calcPr calcId="191028"/>
  <pivotCaches>
    <pivotCache cacheId="0" r:id="rId10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1" i="12" l="1"/>
  <c r="B31" i="12"/>
  <c r="E34" i="12"/>
  <c r="D34" i="12"/>
  <c r="C34" i="12"/>
  <c r="B34" i="12"/>
  <c r="E33" i="12"/>
  <c r="D33" i="12"/>
  <c r="C33" i="12"/>
  <c r="B33" i="12"/>
  <c r="E32" i="12"/>
  <c r="D32" i="12"/>
  <c r="C32" i="12"/>
  <c r="B32" i="12"/>
  <c r="E9" i="7"/>
  <c r="E8" i="7"/>
  <c r="D12" i="12"/>
  <c r="D13" i="12"/>
  <c r="D14" i="12"/>
  <c r="D15" i="12"/>
  <c r="D11" i="12"/>
  <c r="G45" i="12"/>
  <c r="G46" i="12"/>
  <c r="C11" i="12"/>
  <c r="C12" i="12"/>
  <c r="C13" i="12"/>
  <c r="C14" i="12"/>
  <c r="C15" i="12"/>
  <c r="B11" i="12"/>
  <c r="P7" i="16"/>
  <c r="O7" i="16"/>
  <c r="N7" i="16"/>
  <c r="M7" i="16"/>
  <c r="L7" i="16"/>
  <c r="K7" i="16"/>
  <c r="J7" i="16"/>
  <c r="I7" i="16"/>
  <c r="H7" i="16"/>
  <c r="G7" i="16"/>
  <c r="G21" i="7"/>
  <c r="G22" i="7"/>
  <c r="P11" i="16"/>
  <c r="O11" i="16"/>
  <c r="N11" i="16"/>
  <c r="M11" i="16"/>
  <c r="L11" i="16"/>
  <c r="K11" i="16"/>
  <c r="J11" i="16"/>
  <c r="I11" i="16"/>
  <c r="H11" i="16"/>
  <c r="G11" i="16"/>
  <c r="H10" i="16"/>
  <c r="C1" i="16"/>
  <c r="B1" i="16"/>
  <c r="C34" i="16"/>
  <c r="G41" i="7" l="1"/>
  <c r="G40" i="7"/>
  <c r="G39" i="7" s="1"/>
  <c r="P10" i="16"/>
  <c r="O10" i="16"/>
  <c r="N10" i="16"/>
  <c r="M10" i="16"/>
  <c r="L10" i="16"/>
  <c r="K10" i="16"/>
  <c r="J10" i="16"/>
  <c r="I10" i="16"/>
  <c r="G10" i="16"/>
  <c r="G9" i="7"/>
  <c r="G8" i="7"/>
  <c r="H9" i="16"/>
  <c r="I9" i="16"/>
  <c r="J9" i="16"/>
  <c r="K9" i="16"/>
  <c r="L9" i="16"/>
  <c r="M9" i="16"/>
  <c r="N9" i="16"/>
  <c r="O9" i="16"/>
  <c r="P9" i="16"/>
  <c r="G9" i="16"/>
  <c r="G5" i="16"/>
  <c r="G4" i="16"/>
  <c r="G6" i="16"/>
  <c r="E7" i="7"/>
  <c r="B51" i="12"/>
  <c r="B52" i="12"/>
  <c r="B53" i="12"/>
  <c r="G59" i="7"/>
  <c r="E51" i="12" s="1"/>
  <c r="G60" i="7"/>
  <c r="E52" i="12"/>
  <c r="G58" i="7"/>
  <c r="E50" i="12"/>
  <c r="C10" i="16" l="1"/>
  <c r="C9" i="16"/>
  <c r="B50" i="12"/>
  <c r="B26" i="12"/>
  <c r="B49" i="12"/>
  <c r="C15" i="16" l="1"/>
  <c r="E6" i="7"/>
  <c r="G6" i="7" s="1"/>
  <c r="E5" i="7"/>
  <c r="E4" i="7"/>
  <c r="C22" i="16"/>
  <c r="G8" i="16"/>
  <c r="P8" i="16"/>
  <c r="O8" i="16"/>
  <c r="N8" i="16"/>
  <c r="M8" i="16"/>
  <c r="L8" i="16"/>
  <c r="K8" i="16"/>
  <c r="J8" i="16"/>
  <c r="P6" i="16"/>
  <c r="O6" i="16"/>
  <c r="N6" i="16"/>
  <c r="M6" i="16"/>
  <c r="L6" i="16"/>
  <c r="K6" i="16"/>
  <c r="J6" i="16"/>
  <c r="I6" i="16"/>
  <c r="P5" i="16"/>
  <c r="O5" i="16"/>
  <c r="N5" i="16"/>
  <c r="M5" i="16"/>
  <c r="L5" i="16"/>
  <c r="K5" i="16"/>
  <c r="J5" i="16"/>
  <c r="I5" i="16"/>
  <c r="P4" i="16"/>
  <c r="O4" i="16"/>
  <c r="N4" i="16"/>
  <c r="M4" i="16"/>
  <c r="L4" i="16"/>
  <c r="K4" i="16"/>
  <c r="J4" i="16"/>
  <c r="I4" i="16"/>
  <c r="J130" i="17"/>
  <c r="J131" i="17"/>
  <c r="J132" i="17"/>
  <c r="J133" i="17"/>
  <c r="J134" i="17"/>
  <c r="J135" i="17"/>
  <c r="J136" i="17"/>
  <c r="J137" i="17"/>
  <c r="J138" i="17"/>
  <c r="J139" i="17"/>
  <c r="J140" i="17"/>
  <c r="J141" i="17"/>
  <c r="J142" i="17"/>
  <c r="J143" i="17"/>
  <c r="J144" i="17"/>
  <c r="J145" i="17"/>
  <c r="J146" i="17"/>
  <c r="J147" i="17"/>
  <c r="J148" i="17"/>
  <c r="J149" i="17"/>
  <c r="J150" i="17"/>
  <c r="J151" i="17"/>
  <c r="J152" i="17"/>
  <c r="J153" i="17"/>
  <c r="J154" i="17"/>
  <c r="J155" i="17"/>
  <c r="J156" i="17"/>
  <c r="J157" i="17"/>
  <c r="J158" i="17"/>
  <c r="J159" i="17"/>
  <c r="J160" i="17"/>
  <c r="J161" i="17"/>
  <c r="J162" i="17"/>
  <c r="J163" i="17"/>
  <c r="J164" i="17"/>
  <c r="J165" i="17"/>
  <c r="J166" i="17"/>
  <c r="J167" i="17"/>
  <c r="J168" i="17"/>
  <c r="J169" i="17"/>
  <c r="J170" i="17"/>
  <c r="J171" i="17"/>
  <c r="J172" i="17"/>
  <c r="J173" i="17"/>
  <c r="J174" i="17"/>
  <c r="J175" i="17"/>
  <c r="J176" i="17"/>
  <c r="J177" i="17"/>
  <c r="J178" i="17"/>
  <c r="J179" i="17"/>
  <c r="J180" i="17"/>
  <c r="J181" i="17"/>
  <c r="J182" i="17"/>
  <c r="J183" i="17"/>
  <c r="J184" i="17"/>
  <c r="J185" i="17"/>
  <c r="J186" i="17"/>
  <c r="J187" i="17"/>
  <c r="J188" i="17"/>
  <c r="J189" i="17"/>
  <c r="J190" i="17"/>
  <c r="J191" i="17"/>
  <c r="J192" i="17"/>
  <c r="J193" i="17"/>
  <c r="J194" i="17"/>
  <c r="J195" i="17"/>
  <c r="J196" i="17"/>
  <c r="J197" i="17"/>
  <c r="J198" i="17"/>
  <c r="J199" i="17"/>
  <c r="J200" i="17"/>
  <c r="J201" i="17"/>
  <c r="J202" i="17"/>
  <c r="J203" i="17"/>
  <c r="J204" i="17"/>
  <c r="J205" i="17"/>
  <c r="J206" i="17"/>
  <c r="J207" i="17"/>
  <c r="J208" i="17"/>
  <c r="J209" i="17"/>
  <c r="J210" i="17"/>
  <c r="J211" i="17"/>
  <c r="J212" i="17"/>
  <c r="J213" i="17"/>
  <c r="J214" i="17"/>
  <c r="J215" i="17"/>
  <c r="J216" i="17"/>
  <c r="J217" i="17"/>
  <c r="J218" i="17"/>
  <c r="J219" i="17"/>
  <c r="J220" i="17"/>
  <c r="J221" i="17"/>
  <c r="J222" i="17"/>
  <c r="J223" i="17"/>
  <c r="J224" i="17"/>
  <c r="J225" i="17"/>
  <c r="J226" i="17"/>
  <c r="J227" i="17"/>
  <c r="J228" i="17"/>
  <c r="J229" i="17"/>
  <c r="J230" i="17"/>
  <c r="J231" i="17"/>
  <c r="J232" i="17"/>
  <c r="J233" i="17"/>
  <c r="J234" i="17"/>
  <c r="J235" i="17"/>
  <c r="J236" i="17"/>
  <c r="J237" i="17"/>
  <c r="J238" i="17"/>
  <c r="J239" i="17"/>
  <c r="J240" i="17"/>
  <c r="J241" i="17"/>
  <c r="J242" i="17"/>
  <c r="J243" i="17"/>
  <c r="J244" i="17"/>
  <c r="J245" i="17"/>
  <c r="J246" i="17"/>
  <c r="J247" i="17"/>
  <c r="J248" i="17"/>
  <c r="J249" i="17"/>
  <c r="J250" i="17"/>
  <c r="I129" i="17"/>
  <c r="I130" i="17"/>
  <c r="I131" i="17"/>
  <c r="I132" i="17"/>
  <c r="I133" i="17"/>
  <c r="I134" i="17"/>
  <c r="I135" i="17"/>
  <c r="I136" i="17"/>
  <c r="I137" i="17"/>
  <c r="I138" i="17"/>
  <c r="I139" i="17"/>
  <c r="I140" i="17"/>
  <c r="I141" i="17"/>
  <c r="I142" i="17"/>
  <c r="I143" i="17"/>
  <c r="I144" i="17"/>
  <c r="I145" i="17"/>
  <c r="I146" i="17"/>
  <c r="I147" i="17"/>
  <c r="I148" i="17"/>
  <c r="I149" i="17"/>
  <c r="I150" i="17"/>
  <c r="I151" i="17"/>
  <c r="I152" i="17"/>
  <c r="I153" i="17"/>
  <c r="I154" i="17"/>
  <c r="I155" i="17"/>
  <c r="I156" i="17"/>
  <c r="I157" i="17"/>
  <c r="I158" i="17"/>
  <c r="I159" i="17"/>
  <c r="I160" i="17"/>
  <c r="I161" i="17"/>
  <c r="I162" i="17"/>
  <c r="I163" i="17"/>
  <c r="I164" i="17"/>
  <c r="I165" i="17"/>
  <c r="I166" i="17"/>
  <c r="I167" i="17"/>
  <c r="I168" i="17"/>
  <c r="I169" i="17"/>
  <c r="I170" i="17"/>
  <c r="I171" i="17"/>
  <c r="I172" i="17"/>
  <c r="I173" i="17"/>
  <c r="I174" i="17"/>
  <c r="I175" i="17"/>
  <c r="I176" i="17"/>
  <c r="I177" i="17"/>
  <c r="I178" i="17"/>
  <c r="I179" i="17"/>
  <c r="I180" i="17"/>
  <c r="I181" i="17"/>
  <c r="I182" i="17"/>
  <c r="I183" i="17"/>
  <c r="I184" i="17"/>
  <c r="I185" i="17"/>
  <c r="I186" i="17"/>
  <c r="I187" i="17"/>
  <c r="I188" i="17"/>
  <c r="I189" i="17"/>
  <c r="I190" i="17"/>
  <c r="I191" i="17"/>
  <c r="I192" i="17"/>
  <c r="I193" i="17"/>
  <c r="I194" i="17"/>
  <c r="I195" i="17"/>
  <c r="I196" i="17"/>
  <c r="I197" i="17"/>
  <c r="I198" i="17"/>
  <c r="I199" i="17"/>
  <c r="I200" i="17"/>
  <c r="I201" i="17"/>
  <c r="I202" i="17"/>
  <c r="I203" i="17"/>
  <c r="I204" i="17"/>
  <c r="I205" i="17"/>
  <c r="I206" i="17"/>
  <c r="I207" i="17"/>
  <c r="I208" i="17"/>
  <c r="I209" i="17"/>
  <c r="I210" i="17"/>
  <c r="I211" i="17"/>
  <c r="I212" i="17"/>
  <c r="I213" i="17"/>
  <c r="I214" i="17"/>
  <c r="I215" i="17"/>
  <c r="I216" i="17"/>
  <c r="I217" i="17"/>
  <c r="I218" i="17"/>
  <c r="I219" i="17"/>
  <c r="I220" i="17"/>
  <c r="I221" i="17"/>
  <c r="I222" i="17"/>
  <c r="I223" i="17"/>
  <c r="I224" i="17"/>
  <c r="I225" i="17"/>
  <c r="I226" i="17"/>
  <c r="I227" i="17"/>
  <c r="I228" i="17"/>
  <c r="I229" i="17"/>
  <c r="I230" i="17"/>
  <c r="I231" i="17"/>
  <c r="I232" i="17"/>
  <c r="I233" i="17"/>
  <c r="I234" i="17"/>
  <c r="I235" i="17"/>
  <c r="I236" i="17"/>
  <c r="I237" i="17"/>
  <c r="I238" i="17"/>
  <c r="I239" i="17"/>
  <c r="I240" i="17"/>
  <c r="I241" i="17"/>
  <c r="I242" i="17"/>
  <c r="I243" i="17"/>
  <c r="I244" i="17"/>
  <c r="I245" i="17"/>
  <c r="I246" i="17"/>
  <c r="I247" i="17"/>
  <c r="I248" i="17"/>
  <c r="I249" i="17"/>
  <c r="I250" i="17"/>
  <c r="J24" i="17"/>
  <c r="J25" i="17"/>
  <c r="J26" i="17"/>
  <c r="J27" i="17"/>
  <c r="J28" i="17"/>
  <c r="J29" i="17"/>
  <c r="J30" i="17"/>
  <c r="J31" i="17"/>
  <c r="J32" i="17"/>
  <c r="J33" i="17"/>
  <c r="J34" i="17"/>
  <c r="J35" i="17"/>
  <c r="J36" i="17"/>
  <c r="J37" i="17"/>
  <c r="J38" i="17"/>
  <c r="J39" i="17"/>
  <c r="J40" i="17"/>
  <c r="J41" i="17"/>
  <c r="J42" i="17"/>
  <c r="J43" i="17"/>
  <c r="J44" i="17"/>
  <c r="J45" i="17"/>
  <c r="J46" i="17"/>
  <c r="J47" i="17"/>
  <c r="J48" i="17"/>
  <c r="J49" i="17"/>
  <c r="J50" i="17"/>
  <c r="J51" i="17"/>
  <c r="J52" i="17"/>
  <c r="J53" i="17"/>
  <c r="J54" i="17"/>
  <c r="J55" i="17"/>
  <c r="J56" i="17"/>
  <c r="J57" i="17"/>
  <c r="J58" i="17"/>
  <c r="J59" i="17"/>
  <c r="J60" i="17"/>
  <c r="J61" i="17"/>
  <c r="J62" i="17"/>
  <c r="J63" i="17"/>
  <c r="J64" i="17"/>
  <c r="J65" i="17"/>
  <c r="J66" i="17"/>
  <c r="J67" i="17"/>
  <c r="J68" i="17"/>
  <c r="J69" i="17"/>
  <c r="J70" i="17"/>
  <c r="J71" i="17"/>
  <c r="J72" i="17"/>
  <c r="J73" i="17"/>
  <c r="J74" i="17"/>
  <c r="J75" i="17"/>
  <c r="J76" i="17"/>
  <c r="J77" i="17"/>
  <c r="J78" i="17"/>
  <c r="J79" i="17"/>
  <c r="J80" i="17"/>
  <c r="J81" i="17"/>
  <c r="J82" i="17"/>
  <c r="J83" i="17"/>
  <c r="J84" i="17"/>
  <c r="J85" i="17"/>
  <c r="J86" i="17"/>
  <c r="J87" i="17"/>
  <c r="J88" i="17"/>
  <c r="J89" i="17"/>
  <c r="J90" i="17"/>
  <c r="J91" i="17"/>
  <c r="J92" i="17"/>
  <c r="J93" i="17"/>
  <c r="J94" i="17"/>
  <c r="J95" i="17"/>
  <c r="J96" i="17"/>
  <c r="J97" i="17"/>
  <c r="J98" i="17"/>
  <c r="J99" i="17"/>
  <c r="J100" i="17"/>
  <c r="J101" i="17"/>
  <c r="J102" i="17"/>
  <c r="J103" i="17"/>
  <c r="J104" i="17"/>
  <c r="J105" i="17"/>
  <c r="J106" i="17"/>
  <c r="J107" i="17"/>
  <c r="J108" i="17"/>
  <c r="J109" i="17"/>
  <c r="J110" i="17"/>
  <c r="J111" i="17"/>
  <c r="J112" i="17"/>
  <c r="J113" i="17"/>
  <c r="J114" i="17"/>
  <c r="J115" i="17"/>
  <c r="J116" i="17"/>
  <c r="J117" i="17"/>
  <c r="J118" i="17"/>
  <c r="J119" i="17"/>
  <c r="J120" i="17"/>
  <c r="J121" i="17"/>
  <c r="J122" i="17"/>
  <c r="J123" i="17"/>
  <c r="J124" i="17"/>
  <c r="J125" i="17"/>
  <c r="J126" i="17"/>
  <c r="J127" i="17"/>
  <c r="J128" i="17"/>
  <c r="J129" i="17"/>
  <c r="I24" i="17"/>
  <c r="I25" i="17"/>
  <c r="I26" i="17"/>
  <c r="I27" i="17"/>
  <c r="I28" i="17"/>
  <c r="I29" i="17"/>
  <c r="I30" i="17"/>
  <c r="I31" i="17"/>
  <c r="I32" i="17"/>
  <c r="I33" i="17"/>
  <c r="I34" i="17"/>
  <c r="I35" i="17"/>
  <c r="I36" i="17"/>
  <c r="I37" i="17"/>
  <c r="I38" i="17"/>
  <c r="I39" i="17"/>
  <c r="I40" i="17"/>
  <c r="I41" i="17"/>
  <c r="I42" i="17"/>
  <c r="I43" i="17"/>
  <c r="I44" i="17"/>
  <c r="I45" i="17"/>
  <c r="I46" i="17"/>
  <c r="I47" i="17"/>
  <c r="I48" i="17"/>
  <c r="I49" i="17"/>
  <c r="I50" i="17"/>
  <c r="I51" i="17"/>
  <c r="I52" i="17"/>
  <c r="I53" i="17"/>
  <c r="I54" i="17"/>
  <c r="I55" i="17"/>
  <c r="I56" i="17"/>
  <c r="I57" i="17"/>
  <c r="I58" i="17"/>
  <c r="I59" i="17"/>
  <c r="I60" i="17"/>
  <c r="I61" i="17"/>
  <c r="I62" i="17"/>
  <c r="I63" i="17"/>
  <c r="I64" i="17"/>
  <c r="I65" i="17"/>
  <c r="I66" i="17"/>
  <c r="I67" i="17"/>
  <c r="I68" i="17"/>
  <c r="I69" i="17"/>
  <c r="I70" i="17"/>
  <c r="I71" i="17"/>
  <c r="I72" i="17"/>
  <c r="I73" i="17"/>
  <c r="I74" i="17"/>
  <c r="I75" i="17"/>
  <c r="I76" i="17"/>
  <c r="I77" i="17"/>
  <c r="I78" i="17"/>
  <c r="I79" i="17"/>
  <c r="I80" i="17"/>
  <c r="I81" i="17"/>
  <c r="I82" i="17"/>
  <c r="I83" i="17"/>
  <c r="I84" i="17"/>
  <c r="I85" i="17"/>
  <c r="I86" i="17"/>
  <c r="I87" i="17"/>
  <c r="I88" i="17"/>
  <c r="I89" i="17"/>
  <c r="I90" i="17"/>
  <c r="I91" i="17"/>
  <c r="I92" i="17"/>
  <c r="I93" i="17"/>
  <c r="I94" i="17"/>
  <c r="I95" i="17"/>
  <c r="I96" i="17"/>
  <c r="I97" i="17"/>
  <c r="I98" i="17"/>
  <c r="I99" i="17"/>
  <c r="I100" i="17"/>
  <c r="I101" i="17"/>
  <c r="I102" i="17"/>
  <c r="I103" i="17"/>
  <c r="I104" i="17"/>
  <c r="I105" i="17"/>
  <c r="I106" i="17"/>
  <c r="I107" i="17"/>
  <c r="I108" i="17"/>
  <c r="I109" i="17"/>
  <c r="I110" i="17"/>
  <c r="I111" i="17"/>
  <c r="I112" i="17"/>
  <c r="I113" i="17"/>
  <c r="I114" i="17"/>
  <c r="I115" i="17"/>
  <c r="I116" i="17"/>
  <c r="I117" i="17"/>
  <c r="I118" i="17"/>
  <c r="I119" i="17"/>
  <c r="I120" i="17"/>
  <c r="I121" i="17"/>
  <c r="I122" i="17"/>
  <c r="I123" i="17"/>
  <c r="I124" i="17"/>
  <c r="I125" i="17"/>
  <c r="I126" i="17"/>
  <c r="I127" i="17"/>
  <c r="I128" i="17"/>
  <c r="N12" i="16" l="1"/>
  <c r="J12" i="16"/>
  <c r="O12" i="16"/>
  <c r="K12" i="16"/>
  <c r="P12" i="16"/>
  <c r="M12" i="16"/>
  <c r="L12" i="16"/>
  <c r="J23" i="17"/>
  <c r="I23" i="17"/>
  <c r="J22" i="17"/>
  <c r="I22" i="17"/>
  <c r="J21" i="17"/>
  <c r="I21" i="17"/>
  <c r="I8" i="16"/>
  <c r="I12" i="16" s="1"/>
  <c r="J20" i="17"/>
  <c r="I20" i="17"/>
  <c r="J19" i="17"/>
  <c r="I19" i="17"/>
  <c r="J18" i="17"/>
  <c r="I18" i="17"/>
  <c r="J17" i="17"/>
  <c r="I17" i="17"/>
  <c r="J16" i="17"/>
  <c r="I16" i="17"/>
  <c r="J15" i="17"/>
  <c r="I15" i="17"/>
  <c r="J14" i="17"/>
  <c r="I14" i="17"/>
  <c r="J13" i="17"/>
  <c r="I13" i="17"/>
  <c r="H6" i="16"/>
  <c r="J12" i="17"/>
  <c r="I12" i="17"/>
  <c r="H5" i="16"/>
  <c r="J11" i="17"/>
  <c r="I11" i="17"/>
  <c r="H8" i="16"/>
  <c r="J8" i="17"/>
  <c r="J10" i="17"/>
  <c r="I10" i="17"/>
  <c r="J9" i="17"/>
  <c r="C18" i="16"/>
  <c r="I9" i="17"/>
  <c r="J7" i="17"/>
  <c r="J6" i="17"/>
  <c r="J5" i="17"/>
  <c r="J4" i="17"/>
  <c r="J3" i="17"/>
  <c r="J2" i="17"/>
  <c r="C16" i="16"/>
  <c r="I2" i="17"/>
  <c r="I3" i="17"/>
  <c r="I4" i="17"/>
  <c r="H4" i="16"/>
  <c r="I5" i="17"/>
  <c r="I6" i="17"/>
  <c r="I7" i="17"/>
  <c r="I8" i="17"/>
  <c r="H12" i="16" l="1"/>
  <c r="C17" i="16"/>
  <c r="E29" i="7"/>
  <c r="G57" i="7" l="1"/>
  <c r="E49" i="12" s="1"/>
  <c r="G61" i="7"/>
  <c r="E53" i="12"/>
  <c r="G37" i="7" l="1"/>
  <c r="E30" i="12" s="1"/>
  <c r="C5" i="16" l="1"/>
  <c r="C19" i="16"/>
  <c r="C8" i="16" l="1"/>
  <c r="C6" i="16" l="1"/>
  <c r="C4" i="16" l="1"/>
  <c r="G31" i="7" l="1"/>
  <c r="B15" i="12"/>
  <c r="B14" i="12"/>
  <c r="B13" i="12"/>
  <c r="H40" i="12"/>
  <c r="H39" i="12"/>
  <c r="H38" i="12"/>
  <c r="I34" i="12"/>
  <c r="J34" i="12" s="1"/>
  <c r="I33" i="12"/>
  <c r="J33" i="12"/>
  <c r="I32" i="12"/>
  <c r="J32" i="12"/>
  <c r="I31" i="12"/>
  <c r="J31" i="12" s="1"/>
  <c r="I30" i="12"/>
  <c r="J30" i="12" s="1"/>
  <c r="I29" i="12"/>
  <c r="J29" i="12" s="1"/>
  <c r="I28" i="12"/>
  <c r="J28" i="12"/>
  <c r="I27" i="12"/>
  <c r="J27" i="12"/>
  <c r="I26" i="12"/>
  <c r="J26" i="12" s="1"/>
  <c r="I25" i="12"/>
  <c r="J25" i="12" s="1"/>
  <c r="I24" i="12"/>
  <c r="J24" i="12"/>
  <c r="I23" i="12"/>
  <c r="J23" i="12"/>
  <c r="I22" i="12"/>
  <c r="J22" i="12" s="1"/>
  <c r="I21" i="12"/>
  <c r="J21" i="12" s="1"/>
  <c r="B48" i="12"/>
  <c r="B47" i="12"/>
  <c r="B46" i="12"/>
  <c r="B45" i="12"/>
  <c r="B44" i="12"/>
  <c r="B43" i="12"/>
  <c r="B42" i="12"/>
  <c r="B41" i="12"/>
  <c r="B40" i="12"/>
  <c r="B39" i="12"/>
  <c r="B38" i="12"/>
  <c r="B37" i="12"/>
  <c r="B36" i="12"/>
  <c r="B35" i="12"/>
  <c r="B30" i="12"/>
  <c r="B29" i="12"/>
  <c r="B28" i="12"/>
  <c r="B27" i="12"/>
  <c r="B25" i="12"/>
  <c r="B24" i="12"/>
  <c r="B23" i="12"/>
  <c r="B22" i="12"/>
  <c r="B21" i="12"/>
  <c r="B20" i="12"/>
  <c r="B19" i="12"/>
  <c r="B18" i="12"/>
  <c r="B17" i="12"/>
  <c r="B16" i="12"/>
  <c r="B12" i="12"/>
  <c r="B10" i="12"/>
  <c r="B9" i="12"/>
  <c r="B8" i="12"/>
  <c r="B7" i="12"/>
  <c r="B6" i="12"/>
  <c r="B5" i="12"/>
  <c r="B4" i="12"/>
  <c r="B3" i="12"/>
  <c r="F2" i="12"/>
  <c r="F1" i="12"/>
  <c r="G34" i="7" l="1"/>
  <c r="E27" i="12" s="1"/>
  <c r="G12" i="7"/>
  <c r="E12" i="12" s="1"/>
  <c r="G17" i="7"/>
  <c r="G18" i="7"/>
  <c r="T6" i="7" l="1"/>
  <c r="G38" i="7" l="1"/>
  <c r="G36" i="7"/>
  <c r="E29" i="12"/>
  <c r="G35" i="7"/>
  <c r="E28" i="12" s="1"/>
  <c r="G33" i="7"/>
  <c r="E26" i="12" s="1"/>
  <c r="G32" i="7"/>
  <c r="E25" i="12"/>
  <c r="E24" i="12"/>
  <c r="G43" i="7"/>
  <c r="E35" i="12"/>
  <c r="G23" i="7"/>
  <c r="E16" i="12"/>
  <c r="G24" i="7"/>
  <c r="G25" i="7"/>
  <c r="E18" i="12"/>
  <c r="G20" i="7"/>
  <c r="G19" i="7"/>
  <c r="G16" i="7"/>
  <c r="G15" i="7"/>
  <c r="E15" i="12"/>
  <c r="G30" i="7"/>
  <c r="E23" i="12" s="1"/>
  <c r="G13" i="7"/>
  <c r="E13" i="12"/>
  <c r="G11" i="7"/>
  <c r="E11" i="12"/>
  <c r="G56" i="7"/>
  <c r="E48" i="12"/>
  <c r="G55" i="7"/>
  <c r="E47" i="12" s="1"/>
  <c r="G54" i="7"/>
  <c r="E46" i="12"/>
  <c r="G53" i="7"/>
  <c r="E45" i="12"/>
  <c r="G52" i="7"/>
  <c r="E44" i="12"/>
  <c r="G51" i="7"/>
  <c r="E43" i="12" s="1"/>
  <c r="G50" i="7"/>
  <c r="E42" i="12"/>
  <c r="G49" i="7"/>
  <c r="E41" i="12"/>
  <c r="G47" i="7"/>
  <c r="E39" i="12"/>
  <c r="G46" i="7"/>
  <c r="E38" i="12" s="1"/>
  <c r="G45" i="7"/>
  <c r="E6" i="12"/>
  <c r="G5" i="7"/>
  <c r="E5" i="12"/>
  <c r="T9" i="7"/>
  <c r="E9" i="12"/>
  <c r="E8" i="12"/>
  <c r="E37" i="12" l="1"/>
  <c r="E17" i="12"/>
  <c r="S11" i="7"/>
  <c r="G28" i="7"/>
  <c r="G14" i="7"/>
  <c r="E14" i="12" s="1"/>
  <c r="E21" i="12" l="1"/>
  <c r="C7" i="16"/>
  <c r="J38" i="12"/>
  <c r="G48" i="7"/>
  <c r="G44" i="7" s="1"/>
  <c r="G26" i="7"/>
  <c r="G10" i="7"/>
  <c r="G29" i="7" l="1"/>
  <c r="G27" i="7" s="1"/>
  <c r="E36" i="12"/>
  <c r="E10" i="12"/>
  <c r="E19" i="12"/>
  <c r="E40" i="12"/>
  <c r="E22" i="12" l="1"/>
  <c r="E20" i="12"/>
  <c r="G4" i="7"/>
  <c r="G42" i="7" l="1"/>
  <c r="E4" i="12"/>
  <c r="G7" i="7"/>
  <c r="G3" i="7"/>
  <c r="E3" i="12" l="1"/>
  <c r="S13" i="7"/>
  <c r="H8" i="7"/>
  <c r="E7" i="12"/>
  <c r="J39" i="12" l="1"/>
  <c r="S15" i="7"/>
  <c r="J40" i="12" s="1"/>
  <c r="G12" i="16" l="1"/>
  <c r="C12" i="16" s="1"/>
  <c r="C25" i="16" s="1"/>
  <c r="C27" i="16" s="1"/>
  <c r="C11" i="16"/>
  <c r="C29" i="16" l="1"/>
  <c r="F28" i="1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  <author>Sb6</author>
    <author>Utente</author>
  </authors>
  <commentList>
    <comment ref="D1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#STORE</t>
        </r>
      </text>
    </comment>
    <comment ref="L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#CASHREGISTERDESCRIPTION</t>
        </r>
      </text>
    </comment>
    <comment ref="M1" authorId="1" shapeId="0" xr:uid="{00000000-0006-0000-0000-000003000000}">
      <text>
        <r>
          <rPr>
            <b/>
            <sz val="9"/>
            <color indexed="81"/>
            <rFont val="Tahoma"/>
            <family val="2"/>
          </rPr>
          <t>#CASHREGISTER</t>
        </r>
      </text>
    </comment>
    <comment ref="N1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#DATE</t>
        </r>
      </text>
    </comment>
    <comment ref="P1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#CASHIER</t>
        </r>
      </text>
    </comment>
    <comment ref="A2" authorId="0" shapeId="0" xr:uid="{00000000-0006-0000-0000-000006000000}">
      <text>
        <r>
          <rPr>
            <sz val="9"/>
            <color indexed="81"/>
            <rFont val="Tahoma"/>
            <family val="2"/>
          </rPr>
          <t>#GROUP</t>
        </r>
      </text>
    </comment>
    <comment ref="B2" authorId="0" shapeId="0" xr:uid="{00000000-0006-0000-0000-000007000000}">
      <text>
        <r>
          <rPr>
            <sz val="9"/>
            <color indexed="81"/>
            <rFont val="Tahoma"/>
            <family val="2"/>
          </rPr>
          <t>#CODE</t>
        </r>
      </text>
    </comment>
    <comment ref="D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#DESCRIPTION</t>
        </r>
      </text>
    </comment>
    <comment ref="E2" authorId="0" shapeId="0" xr:uid="{00000000-0006-0000-0000-000009000000}">
      <text>
        <r>
          <rPr>
            <strike/>
            <sz val="9"/>
            <color indexed="81"/>
            <rFont val="Tahoma"/>
            <family val="2"/>
          </rPr>
          <t>#</t>
        </r>
        <r>
          <rPr>
            <sz val="9"/>
            <color indexed="81"/>
            <rFont val="Tahoma"/>
            <family val="2"/>
          </rPr>
          <t>PC</t>
        </r>
      </text>
    </comment>
    <comment ref="F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#MF</t>
        </r>
      </text>
    </comment>
    <comment ref="G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#RILEVATO</t>
        </r>
      </text>
    </comment>
    <comment ref="H2" authorId="2" shapeId="0" xr:uid="{00000000-0006-0000-0000-00000C000000}">
      <text>
        <r>
          <rPr>
            <sz val="9"/>
            <color indexed="81"/>
            <rFont val="Tahoma"/>
            <family val="2"/>
          </rPr>
          <t>#VALUEVATEXCLUDED</t>
        </r>
      </text>
    </comment>
    <comment ref="I2" authorId="2" shapeId="0" xr:uid="{00000000-0006-0000-0000-00000D000000}">
      <text>
        <r>
          <rPr>
            <sz val="9"/>
            <color indexed="81"/>
            <rFont val="Tahoma"/>
            <family val="2"/>
          </rPr>
          <t>#VATVALUE</t>
        </r>
      </text>
    </comment>
    <comment ref="D5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#CASHINOPERATION</t>
        </r>
      </text>
    </comment>
    <comment ref="D6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#CASHOUTOPERATION</t>
        </r>
      </text>
    </comment>
    <comment ref="S11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#CASHINDRAWER</t>
        </r>
      </text>
    </comment>
    <comment ref="S13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#CASHPC</t>
        </r>
      </text>
    </comment>
    <comment ref="S1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#CASHDIFFVALUE</t>
        </r>
      </text>
    </comment>
    <comment ref="L19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#CASHDIFFREASON</t>
        </r>
      </text>
    </comment>
    <comment ref="K26" authorId="1" shapeId="0" xr:uid="{00000000-0006-0000-0000-000014000000}">
      <text>
        <r>
          <rPr>
            <b/>
            <sz val="9"/>
            <color indexed="81"/>
            <rFont val="Tahoma"/>
            <family val="2"/>
          </rPr>
          <t>#INVOICES</t>
        </r>
      </text>
    </comment>
    <comment ref="L29" authorId="1" shapeId="0" xr:uid="{DA9140A8-FBB5-41B5-ABDE-80EE28EE345E}">
      <text>
        <r>
          <rPr>
            <sz val="9"/>
            <color indexed="81"/>
            <rFont val="Tahoma"/>
            <family val="2"/>
          </rPr>
          <t>#MMDETAILS</t>
        </r>
      </text>
    </comment>
    <comment ref="G42" authorId="0" shapeId="0" xr:uid="{00000000-0006-0000-0000-000015000000}">
      <text>
        <r>
          <rPr>
            <b/>
            <sz val="9"/>
            <color indexed="81"/>
            <rFont val="Tahoma"/>
            <family val="2"/>
          </rPr>
          <t>#DIFFSOLDCASHED</t>
        </r>
      </text>
    </comment>
    <comment ref="E44" authorId="1" shapeId="0" xr:uid="{00000000-0006-0000-0000-000016000000}">
      <text>
        <r>
          <rPr>
            <b/>
            <sz val="9"/>
            <color indexed="81"/>
            <rFont val="Tahoma"/>
            <family val="2"/>
          </rPr>
          <t>#ELECTRONICDETAILSFP</t>
        </r>
      </text>
    </comment>
    <comment ref="G44" authorId="1" shapeId="0" xr:uid="{00000000-0006-0000-0000-000017000000}">
      <text>
        <r>
          <rPr>
            <b/>
            <sz val="9"/>
            <color indexed="81"/>
            <rFont val="Tahoma"/>
            <family val="2"/>
          </rPr>
          <t>#ELECTRONICDETAILSRV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Sb6</author>
    <author/>
    <author>Ionut</author>
  </authors>
  <commentList>
    <comment ref="C26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#SAFEBOXDEFAULTVALUE</t>
        </r>
      </text>
    </comment>
    <comment ref="C27" authorId="0" shapeId="0" xr:uid="{00000000-0006-0000-0100-000002000000}">
      <text>
        <r>
          <rPr>
            <b/>
            <sz val="9"/>
            <color indexed="81"/>
            <rFont val="Tahoma"/>
            <family val="2"/>
          </rPr>
          <t>#BANKDEPOSITPROPVALUE</t>
        </r>
      </text>
    </comment>
    <comment ref="C28" authorId="0" shapeId="0" xr:uid="{00000000-0006-0000-0100-000003000000}">
      <text>
        <r>
          <rPr>
            <b/>
            <sz val="9"/>
            <color indexed="81"/>
            <rFont val="Tahoma"/>
            <family val="2"/>
          </rPr>
          <t>#BANKDEPOSITVALUE</t>
        </r>
      </text>
    </comment>
    <comment ref="C29" authorId="0" shapeId="0" xr:uid="{00000000-0006-0000-0100-000004000000}">
      <text>
        <r>
          <rPr>
            <b/>
            <sz val="9"/>
            <color indexed="81"/>
            <rFont val="Tahoma"/>
            <family val="2"/>
          </rPr>
          <t>#SAFEBOXCLOSEDAYVALUE</t>
        </r>
      </text>
    </comment>
    <comment ref="C32" authorId="1" shapeId="0" xr:uid="{00000000-0006-0000-0100-000005000000}">
      <text>
        <r>
          <rPr>
            <b/>
            <sz val="9"/>
            <color indexed="8"/>
            <rFont val="Tahoma"/>
            <family val="2"/>
          </rPr>
          <t>#SAFEBOXREVEALEDVALUE</t>
        </r>
      </text>
    </comment>
    <comment ref="C33" authorId="1" shapeId="0" xr:uid="{884D55C9-16B7-463F-94B0-391AA4C9EE97}">
      <text>
        <r>
          <rPr>
            <b/>
            <sz val="9"/>
            <rFont val="Tahoma"/>
            <family val="2"/>
          </rPr>
          <t>#COINSUBSIDYRESIDUE</t>
        </r>
      </text>
    </comment>
    <comment ref="C34" authorId="1" shapeId="0" xr:uid="{00000000-0006-0000-0100-000006000000}">
      <text>
        <r>
          <rPr>
            <b/>
            <sz val="9"/>
            <rFont val="Tahoma"/>
            <family val="2"/>
          </rPr>
          <t>#SAFEBOXDIFFERENCEVALUE</t>
        </r>
      </text>
    </comment>
    <comment ref="B3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#SAFEBOXDIFFERENCEREASON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Sb6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#TIME</t>
        </r>
      </text>
    </comment>
    <comment ref="B1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#CAUSENAME</t>
        </r>
      </text>
    </comment>
    <comment ref="C1" authorId="0" shapeId="0" xr:uid="{00000000-0006-0000-0200-000003000000}">
      <text>
        <r>
          <rPr>
            <b/>
            <sz val="9"/>
            <color indexed="81"/>
            <rFont val="Tahoma"/>
            <family val="2"/>
          </rPr>
          <t>#CAUSECODE</t>
        </r>
      </text>
    </comment>
    <comment ref="D1" authorId="0" shapeId="0" xr:uid="{00000000-0006-0000-0200-000004000000}">
      <text>
        <r>
          <rPr>
            <b/>
            <sz val="9"/>
            <color indexed="81"/>
            <rFont val="Tahoma"/>
            <family val="2"/>
          </rPr>
          <t>#CASHREGISTER</t>
        </r>
      </text>
    </comment>
    <comment ref="E1" authorId="0" shapeId="0" xr:uid="{00000000-0006-0000-0200-000005000000}">
      <text>
        <r>
          <rPr>
            <b/>
            <sz val="9"/>
            <color indexed="81"/>
            <rFont val="Tahoma"/>
            <family val="2"/>
          </rPr>
          <t>#PAYMENTCODE</t>
        </r>
      </text>
    </comment>
    <comment ref="F1" authorId="0" shapeId="0" xr:uid="{00000000-0006-0000-0200-000006000000}">
      <text>
        <r>
          <rPr>
            <b/>
            <sz val="9"/>
            <color indexed="81"/>
            <rFont val="Tahoma"/>
            <family val="2"/>
          </rPr>
          <t>#AMOUNT</t>
        </r>
      </text>
    </comment>
    <comment ref="G1" authorId="0" shapeId="0" xr:uid="{00000000-0006-0000-0200-000007000000}">
      <text>
        <r>
          <rPr>
            <b/>
            <sz val="9"/>
            <color indexed="81"/>
            <rFont val="Tahoma"/>
            <family val="2"/>
          </rPr>
          <t>#SOURCECODE</t>
        </r>
      </text>
    </comment>
    <comment ref="H1" authorId="0" shapeId="0" xr:uid="{00000000-0006-0000-0200-000008000000}">
      <text>
        <r>
          <rPr>
            <b/>
            <sz val="9"/>
            <color indexed="81"/>
            <rFont val="Tahoma"/>
            <family val="2"/>
          </rPr>
          <t>#DESTINATIONCODE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Home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</rPr>
          <t>#TVAINV</t>
        </r>
      </text>
    </comment>
    <comment ref="B1" authorId="0" shapeId="0" xr:uid="{00000000-0006-0000-0600-000002000000}">
      <text>
        <r>
          <rPr>
            <b/>
            <sz val="9"/>
            <color indexed="81"/>
            <rFont val="Tahoma"/>
            <family val="2"/>
          </rPr>
          <t>#TOTALINV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Sb6</author>
  </authors>
  <commentList>
    <comment ref="B2" authorId="0" shapeId="0" xr:uid="{00000000-0006-0000-0800-000001000000}">
      <text>
        <r>
          <rPr>
            <b/>
            <sz val="9"/>
            <color indexed="81"/>
            <rFont val="Tahoma"/>
            <family val="2"/>
          </rPr>
          <t>#TIME</t>
        </r>
      </text>
    </comment>
    <comment ref="C2" authorId="0" shapeId="0" xr:uid="{00000000-0006-0000-0800-000002000000}">
      <text>
        <r>
          <rPr>
            <b/>
            <sz val="9"/>
            <color indexed="81"/>
            <rFont val="Tahoma"/>
            <family val="2"/>
          </rPr>
          <t>#RECEIPTNUMBER</t>
        </r>
      </text>
    </comment>
    <comment ref="D2" authorId="0" shapeId="0" xr:uid="{00000000-0006-0000-0800-000003000000}">
      <text>
        <r>
          <rPr>
            <b/>
            <sz val="9"/>
            <color indexed="81"/>
            <rFont val="Tahoma"/>
            <family val="2"/>
          </rPr>
          <t>#RECEIPTFISCALNUMBER</t>
        </r>
      </text>
    </comment>
    <comment ref="E2" authorId="0" shapeId="0" xr:uid="{00000000-0006-0000-0800-000004000000}">
      <text>
        <r>
          <rPr>
            <b/>
            <sz val="9"/>
            <color indexed="81"/>
            <rFont val="Tahoma"/>
            <family val="2"/>
          </rPr>
          <t>#RECEIPTTYPE</t>
        </r>
      </text>
    </comment>
    <comment ref="F2" authorId="0" shapeId="0" xr:uid="{00000000-0006-0000-0800-000005000000}">
      <text>
        <r>
          <rPr>
            <b/>
            <sz val="9"/>
            <color indexed="81"/>
            <rFont val="Tahoma"/>
            <family val="2"/>
          </rPr>
          <t>#AMOUNT</t>
        </r>
      </text>
    </comment>
    <comment ref="G2" authorId="0" shapeId="0" xr:uid="{00000000-0006-0000-0800-000006000000}">
      <text>
        <r>
          <rPr>
            <b/>
            <sz val="9"/>
            <color indexed="81"/>
            <rFont val="Tahoma"/>
            <family val="2"/>
          </rPr>
          <t>#PAYMENTCODE</t>
        </r>
      </text>
    </comment>
    <comment ref="H2" authorId="0" shapeId="0" xr:uid="{00000000-0006-0000-0800-000007000000}">
      <text>
        <r>
          <rPr>
            <b/>
            <sz val="9"/>
            <color indexed="81"/>
            <rFont val="Tahoma"/>
            <family val="2"/>
          </rPr>
          <t>#CATEGORYCODE</t>
        </r>
      </text>
    </comment>
    <comment ref="I2" authorId="0" shapeId="0" xr:uid="{00000000-0006-0000-0800-000008000000}">
      <text>
        <r>
          <rPr>
            <b/>
            <sz val="9"/>
            <color indexed="81"/>
            <rFont val="Tahoma"/>
            <family val="2"/>
          </rPr>
          <t>#NAME</t>
        </r>
      </text>
    </comment>
  </commentList>
</comments>
</file>

<file path=xl/sharedStrings.xml><?xml version="1.0" encoding="utf-8"?>
<sst xmlns="http://schemas.openxmlformats.org/spreadsheetml/2006/main" count="195" uniqueCount="132">
  <si>
    <t>Codice</t>
  </si>
  <si>
    <t>Descrizione</t>
  </si>
  <si>
    <t>PC</t>
  </si>
  <si>
    <t>RT/POS</t>
  </si>
  <si>
    <t>Rilevato</t>
  </si>
  <si>
    <t>CONTEGGIO CONTANTE NEL CASSETTO</t>
  </si>
  <si>
    <t>MOVIMENTAZIONE DENARO</t>
  </si>
  <si>
    <t>Fondo Cassa</t>
  </si>
  <si>
    <t>Versamenti contante nel cassetto</t>
  </si>
  <si>
    <t>Prelievi contante dal cassetto</t>
  </si>
  <si>
    <t>Spese Contante</t>
  </si>
  <si>
    <t>TOTALE</t>
  </si>
  <si>
    <t>Varie Entrate</t>
  </si>
  <si>
    <t>Varie Uscite</t>
  </si>
  <si>
    <t>VENDUTO</t>
  </si>
  <si>
    <t>CONFRONTO FRA CONTANTE TEORICO / RILEVATO</t>
  </si>
  <si>
    <t>MOV</t>
  </si>
  <si>
    <t>Nel cassetto</t>
  </si>
  <si>
    <t>Teorico PC</t>
  </si>
  <si>
    <t>Differenza</t>
  </si>
  <si>
    <t>MOTIVO DIFFERENZE:</t>
  </si>
  <si>
    <t>SLSFIN</t>
  </si>
  <si>
    <t>ADVINC</t>
  </si>
  <si>
    <t>Caparre incamerate</t>
  </si>
  <si>
    <t>ADVISSUE</t>
  </si>
  <si>
    <t>Caparre incassate</t>
  </si>
  <si>
    <t>Fatture emesse</t>
  </si>
  <si>
    <t>ADVVOID</t>
  </si>
  <si>
    <t>Caparre rese</t>
  </si>
  <si>
    <t>GIFTISSUE</t>
  </si>
  <si>
    <t>Gift Card Vendute</t>
  </si>
  <si>
    <t>CFMMS</t>
  </si>
  <si>
    <t>INCASSATO</t>
  </si>
  <si>
    <t>RP</t>
  </si>
  <si>
    <t>P1</t>
  </si>
  <si>
    <t>ELETTRONICO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</si>
  <si>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</si>
  <si>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</si>
  <si>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</si>
  <si>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</si>
  <si>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</si>
  <si>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</si>
  <si>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</si>
  <si>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</si>
  <si>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</si>
  <si>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ARROTONDAMENTI</t>
  </si>
  <si>
    <t>RPREV</t>
  </si>
  <si>
    <t>ROUNDUP</t>
  </si>
  <si>
    <t>ROUNDDOWN</t>
  </si>
  <si>
    <t>DIFFERENZA VENDUTO / INCASSATO E ARROTONDAMENTI</t>
  </si>
  <si>
    <t>BRISSUE</t>
  </si>
  <si>
    <t>Buoni Reso Emessi</t>
  </si>
  <si>
    <t>DETTAGLIO ELETTRONICO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</si>
  <si>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</si>
  <si>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</si>
  <si>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</si>
  <si>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</si>
  <si>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</si>
  <si>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</si>
  <si>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</si>
  <si>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</si>
  <si>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</si>
  <si>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</si>
  <si>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</si>
  <si>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</si>
  <si>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</si>
  <si>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</si>
  <si>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</si>
  <si>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</si>
  <si>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</si>
  <si>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RIEPILOGO DI GIORNATA FONDI NEGOZIO (CASSE E CASSAFORTE)</t>
  </si>
  <si>
    <t>Dettaglio Casse</t>
  </si>
  <si>
    <t>Movimenti denaro Fondi Cassa negozio (cassetti)</t>
  </si>
  <si>
    <t>Iniziale</t>
  </si>
  <si>
    <t>Prelievi</t>
  </si>
  <si>
    <t>Prelievo dal cassetto</t>
  </si>
  <si>
    <t>Versamenti</t>
  </si>
  <si>
    <t>Versamento nel cassetto</t>
  </si>
  <si>
    <t>Incasso contanti</t>
  </si>
  <si>
    <t>Spese contanti</t>
  </si>
  <si>
    <t>Varie entrate</t>
  </si>
  <si>
    <t>Varie uscite</t>
  </si>
  <si>
    <t>Ammanchi/Surplus</t>
  </si>
  <si>
    <t>Attuale</t>
  </si>
  <si>
    <t>Conteggio contanti cassetti</t>
  </si>
  <si>
    <t>Movimenti denaro Fondo Cassaforte</t>
  </si>
  <si>
    <t>Spese dalla Cassaforte</t>
  </si>
  <si>
    <t>Movimenti denaro Banca</t>
  </si>
  <si>
    <t>Depositi in banca effettuati durante la giornata</t>
  </si>
  <si>
    <t>Chiusura giornata</t>
  </si>
  <si>
    <t>Saldo Attuale in Negozio (Cassetti + Cassaforte)</t>
  </si>
  <si>
    <t>Fondo cassaforte predefinto</t>
  </si>
  <si>
    <t>Proposta di versamento in banca</t>
  </si>
  <si>
    <t>Deposito in banca effettivo</t>
  </si>
  <si>
    <t>Saldo Cassaforte Teorico</t>
  </si>
  <si>
    <t>Saldo Cassaforte Rilevato + Cassetti Rilevato</t>
  </si>
  <si>
    <t>Residuo Sovvenzione Monete</t>
  </si>
  <si>
    <t>Differenza Cassaforte</t>
  </si>
  <si>
    <t>Motivo Differenze:</t>
  </si>
  <si>
    <t>Time</t>
  </si>
  <si>
    <t>Cause Name</t>
  </si>
  <si>
    <t>Cause Code</t>
  </si>
  <si>
    <t>CashRegister</t>
  </si>
  <si>
    <t>Payment Code</t>
  </si>
  <si>
    <t>Amount</t>
  </si>
  <si>
    <t>Source</t>
  </si>
  <si>
    <t>Destination</t>
  </si>
  <si>
    <t>AmountCASETTO</t>
  </si>
  <si>
    <t>AmountCASSAFORTE</t>
  </si>
  <si>
    <t>ReceiptType</t>
  </si>
  <si>
    <t>(Tutto)</t>
  </si>
  <si>
    <t>Payments</t>
  </si>
  <si>
    <t>Etichette di colonna</t>
  </si>
  <si>
    <t>(vuoto)</t>
  </si>
  <si>
    <t>(vuoto) Totale</t>
  </si>
  <si>
    <t>Totale complessivo</t>
  </si>
  <si>
    <t>Etichette di riga</t>
  </si>
  <si>
    <t>IVA</t>
  </si>
  <si>
    <t>Total</t>
  </si>
  <si>
    <t>Negozio:</t>
  </si>
  <si>
    <t>Chiusura Cassa del:</t>
  </si>
  <si>
    <t>Taglio</t>
  </si>
  <si>
    <t>Nr</t>
  </si>
  <si>
    <t>Totale</t>
  </si>
  <si>
    <t>ReceiptNumber</t>
  </si>
  <si>
    <t>ReceiptFiscalNumber</t>
  </si>
  <si>
    <t>Code</t>
  </si>
  <si>
    <t>CategoryCode</t>
  </si>
  <si>
    <t>Name</t>
  </si>
  <si>
    <t>Causale</t>
  </si>
  <si>
    <t>Pagamento</t>
  </si>
  <si>
    <t>Note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</si>
</sst>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6">
    <numFmt numFmtId="43" formatCode="_-* #,##0.00_-;\-* #,##0.00_-;_-* &quot;-&quot;??_-;_-@_-"/>
    <numFmt numFmtId="164" formatCode="hh"/>
    <numFmt numFmtId="165" formatCode="#,##0.00\ &quot;€&quot;"/>
    <numFmt numFmtId="166" formatCode="_-* #,##0.00\ [$€-1]_-;\-* #,##0.00\ [$€-1]_-;_-* &quot;-&quot;??\ [$€-1]_-;_-@_-"/>
    <numFmt numFmtId="167" formatCode="0.00\ [$€-1];[Red]0.00\ [$€-1];#"/>
    <numFmt numFmtId="168" formatCode="#,##0.00_ ;[Red]\-#,##0.00\ "/>
    <numFmt numFmtId="169" formatCode=";;;"/>
    <numFmt numFmtId="170" formatCode="m/d/yy\ h:mm;@"/>
    <numFmt numFmtId="171" formatCode="_ * #,##0.00_)\ [$€-1]_ ;_ * \(#,##0.00\)\ [$€-1]_ ;_ * &quot;-&quot;??_)\ [$€-1]_ ;_ @_ "/>
    <numFmt numFmtId="172" formatCode="#,##0.00\ &quot;€&quot;;[Red]#,##0.00\ &quot;€&quot;"/>
    <numFmt numFmtId="173" formatCode="#,##0.00&quot; €&quot;;[Red]#,##0.00&quot; €&quot;"/>
    <numFmt numFmtId="174" formatCode="#,##0.00\ &quot;€&quot;;\-#,##0.00\ &quot;€&quot;"/>
    <numFmt numFmtId="175" formatCode="0;;;@"/>
    <numFmt numFmtId="176" formatCode="_-* #,##0.00\ &quot;lei&quot;_-;\-* #,##0.00\ &quot;lei&quot;_-;_-* &quot;-&quot;??\ &quot;lei&quot;_-;_-@_-"/>
    <numFmt numFmtId="177" formatCode="_-* #,##0.00_-;\-* #,##0.00_-;_-* \-??_-;_-@_-"/>
    <numFmt numFmtId="178" formatCode="_-* #,##0.00&quot; lei&quot;_-;\-* #,##0.00&quot; lei&quot;_-;_-* \-??&quot; lei&quot;_-;_-@_-"/>
  </numFmts>
  <fonts count="38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0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  <font>
      <b/>
      <sz val="14"/>
      <color theme="9" tint="-0.499984740745262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2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b/>
      <sz val="14"/>
      <name val="Calibri"/>
      <family val="2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u/>
      <sz val="12"/>
      <color indexed="8"/>
      <name val="Arial"/>
      <family val="2"/>
    </font>
    <font>
      <u/>
      <sz val="10"/>
      <color indexed="8"/>
      <name val="Arial"/>
      <family val="2"/>
    </font>
    <font>
      <b/>
      <sz val="12"/>
      <color indexed="8"/>
      <name val="Arial"/>
      <family val="2"/>
    </font>
    <font>
      <b/>
      <u/>
      <sz val="10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trike/>
      <sz val="9"/>
      <color indexed="81"/>
      <name val="Tahoma"/>
      <family val="2"/>
    </font>
    <font>
      <b/>
      <sz val="9"/>
      <color indexed="8"/>
      <name val="Tahoma"/>
      <family val="2"/>
    </font>
    <font>
      <b/>
      <sz val="9"/>
      <name val="Tahoma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</font>
    <font>
      <sz val="11"/>
      <color rgb="FF000000"/>
      <name val="Calibri"/>
      <family val="2"/>
      <charset val="1"/>
    </font>
  </fonts>
  <fills count="14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206518753624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43" fontId="35" fillId="0" borderId="0" applyFont="0" applyFill="0" applyBorder="0" applyAlignment="0" applyProtection="0"/>
    <xf numFmtId="176" fontId="35" fillId="0" borderId="0" applyFont="0" applyFill="0" applyBorder="0" applyAlignment="0" applyProtection="0"/>
    <xf numFmtId="0" fontId="21" fillId="0" borderId="0"/>
    <xf numFmtId="0" fontId="1" fillId="0" borderId="0"/>
    <xf numFmtId="0" fontId="21" fillId="0" borderId="0"/>
    <xf numFmtId="0" fontId="36" fillId="0" borderId="0"/>
    <xf numFmtId="177" fontId="36" fillId="0" borderId="0" applyBorder="0" applyProtection="0"/>
    <xf numFmtId="178" fontId="36" fillId="0" borderId="0" applyBorder="0" applyProtection="0"/>
    <xf numFmtId="0" fontId="36" fillId="0" borderId="0" applyBorder="0" applyProtection="0"/>
    <xf numFmtId="0" fontId="36" fillId="0" borderId="0" applyBorder="0" applyProtection="0"/>
    <xf numFmtId="0" fontId="37" fillId="0" borderId="0"/>
  </cellStyleXfs>
  <cellXfs count="218">
    <xf numFmtId="0" fontId="0" fillId="0" borderId="0" xfId="0"/>
    <xf numFmtId="0" fontId="0" fillId="0" borderId="0" xfId="0" applyAlignment="1">
      <alignment horizontal="left"/>
    </xf>
    <xf numFmtId="43" fontId="1" fillId="0" borderId="0" xfId="1" applyFont="1"/>
    <xf numFmtId="43" fontId="0" fillId="0" borderId="0" xfId="1" applyFont="1"/>
    <xf numFmtId="0" fontId="0" fillId="2" borderId="0" xfId="0" applyFill="1"/>
    <xf numFmtId="0" fontId="2" fillId="2" borderId="0" xfId="0" applyFont="1" applyFill="1" applyAlignment="1">
      <alignment vertical="top" wrapText="1"/>
    </xf>
    <xf numFmtId="43" fontId="0" fillId="2" borderId="0" xfId="0" applyNumberFormat="1" applyFill="1"/>
    <xf numFmtId="0" fontId="1" fillId="2" borderId="0" xfId="1" applyNumberFormat="1" applyFont="1" applyFill="1" applyBorder="1" applyAlignment="1">
      <alignment vertical="top"/>
    </xf>
    <xf numFmtId="0" fontId="1" fillId="2" borderId="0" xfId="1" applyNumberFormat="1" applyFont="1" applyFill="1" applyBorder="1" applyAlignment="1">
      <alignment horizontal="left" vertical="top"/>
    </xf>
    <xf numFmtId="0" fontId="3" fillId="3" borderId="0" xfId="0" applyFont="1" applyFill="1"/>
    <xf numFmtId="0" fontId="3" fillId="2" borderId="0" xfId="0" applyFont="1" applyFill="1"/>
    <xf numFmtId="43" fontId="4" fillId="2" borderId="0" xfId="1" applyFont="1" applyFill="1" applyAlignment="1">
      <alignment horizontal="center"/>
    </xf>
    <xf numFmtId="43" fontId="3" fillId="2" borderId="0" xfId="0" applyNumberFormat="1" applyFont="1" applyFill="1" applyAlignment="1">
      <alignment horizontal="center"/>
    </xf>
    <xf numFmtId="166" fontId="5" fillId="5" borderId="0" xfId="0" applyNumberFormat="1" applyFont="1" applyFill="1"/>
    <xf numFmtId="0" fontId="5" fillId="5" borderId="0" xfId="0" applyFont="1" applyFill="1"/>
    <xf numFmtId="0" fontId="0" fillId="2" borderId="0" xfId="0" applyFill="1" applyAlignment="1">
      <alignment horizontal="left"/>
    </xf>
    <xf numFmtId="0" fontId="0" fillId="0" borderId="0" xfId="0" applyAlignment="1">
      <alignment vertical="top"/>
    </xf>
    <xf numFmtId="0" fontId="0" fillId="2" borderId="0" xfId="0" applyFill="1" applyAlignment="1">
      <alignment vertical="top"/>
    </xf>
    <xf numFmtId="167" fontId="0" fillId="0" borderId="0" xfId="0" applyNumberFormat="1"/>
    <xf numFmtId="43" fontId="6" fillId="0" borderId="0" xfId="1" applyFont="1" applyAlignment="1">
      <alignment vertical="top"/>
    </xf>
    <xf numFmtId="43" fontId="1" fillId="0" borderId="0" xfId="1" applyFont="1" applyAlignment="1">
      <alignment vertical="top"/>
    </xf>
    <xf numFmtId="43" fontId="0" fillId="0" borderId="0" xfId="1" applyFont="1" applyAlignment="1">
      <alignment vertical="top"/>
    </xf>
    <xf numFmtId="43" fontId="3" fillId="0" borderId="0" xfId="1" applyFont="1" applyFill="1" applyAlignment="1"/>
    <xf numFmtId="0" fontId="1" fillId="0" borderId="0" xfId="0" applyFont="1" applyAlignment="1">
      <alignment vertical="top"/>
    </xf>
    <xf numFmtId="0" fontId="0" fillId="6" borderId="0" xfId="0" applyFill="1" applyAlignment="1" applyProtection="1">
      <alignment horizontal="center"/>
      <protection locked="0"/>
    </xf>
    <xf numFmtId="166" fontId="7" fillId="0" borderId="0" xfId="0" applyNumberFormat="1" applyFont="1" applyAlignment="1">
      <alignment vertical="center"/>
    </xf>
    <xf numFmtId="0" fontId="0" fillId="0" borderId="0" xfId="0" applyAlignment="1" applyProtection="1">
      <alignment horizontal="center"/>
      <protection locked="0"/>
    </xf>
    <xf numFmtId="168" fontId="8" fillId="0" borderId="0" xfId="1" applyNumberFormat="1" applyFont="1" applyAlignment="1">
      <alignment horizontal="center"/>
    </xf>
    <xf numFmtId="43" fontId="3" fillId="0" borderId="0" xfId="1" applyFont="1" applyFill="1"/>
    <xf numFmtId="43" fontId="1" fillId="6" borderId="0" xfId="1" applyFont="1" applyFill="1" applyAlignment="1" applyProtection="1">
      <alignment vertical="top"/>
      <protection locked="0"/>
    </xf>
    <xf numFmtId="0" fontId="11" fillId="0" borderId="0" xfId="0" applyFont="1"/>
    <xf numFmtId="0" fontId="5" fillId="0" borderId="0" xfId="0" applyFont="1"/>
    <xf numFmtId="43" fontId="3" fillId="0" borderId="0" xfId="1" applyFont="1" applyFill="1" applyAlignment="1">
      <alignment horizontal="center"/>
    </xf>
    <xf numFmtId="0" fontId="4" fillId="2" borderId="0" xfId="0" applyFont="1" applyFill="1"/>
    <xf numFmtId="169" fontId="3" fillId="2" borderId="0" xfId="0" applyNumberFormat="1" applyFont="1" applyFill="1"/>
    <xf numFmtId="168" fontId="8" fillId="2" borderId="0" xfId="1" applyNumberFormat="1" applyFont="1" applyFill="1" applyAlignment="1">
      <alignment horizontal="center"/>
    </xf>
    <xf numFmtId="0" fontId="12" fillId="2" borderId="0" xfId="1" applyNumberFormat="1" applyFont="1" applyFill="1" applyAlignment="1"/>
    <xf numFmtId="0" fontId="0" fillId="2" borderId="0" xfId="1" applyNumberFormat="1" applyFont="1" applyFill="1"/>
    <xf numFmtId="49" fontId="0" fillId="0" borderId="0" xfId="0" applyNumberFormat="1" applyAlignment="1">
      <alignment vertical="top"/>
    </xf>
    <xf numFmtId="169" fontId="0" fillId="0" borderId="0" xfId="0" applyNumberFormat="1"/>
    <xf numFmtId="0" fontId="3" fillId="0" borderId="0" xfId="0" applyFont="1" applyAlignment="1">
      <alignment horizontal="center"/>
    </xf>
    <xf numFmtId="0" fontId="13" fillId="0" borderId="0" xfId="0" applyFont="1"/>
    <xf numFmtId="43" fontId="0" fillId="0" borderId="0" xfId="1" applyFont="1" applyFill="1" applyAlignment="1"/>
    <xf numFmtId="43" fontId="3" fillId="0" borderId="0" xfId="1" applyFont="1" applyFill="1" applyAlignment="1">
      <alignment vertical="top"/>
    </xf>
    <xf numFmtId="49" fontId="0" fillId="0" borderId="0" xfId="0" applyNumberFormat="1"/>
    <xf numFmtId="43" fontId="14" fillId="0" borderId="0" xfId="0" applyNumberFormat="1" applyFont="1"/>
    <xf numFmtId="0" fontId="0" fillId="0" borderId="0" xfId="1" applyNumberFormat="1" applyFont="1" applyFill="1" applyAlignment="1"/>
    <xf numFmtId="0" fontId="0" fillId="0" borderId="0" xfId="0" applyAlignment="1">
      <alignment horizontal="right" vertical="top"/>
    </xf>
    <xf numFmtId="43" fontId="0" fillId="0" borderId="0" xfId="1" applyFont="1" applyAlignment="1"/>
    <xf numFmtId="0" fontId="5" fillId="8" borderId="0" xfId="0" applyFont="1" applyFill="1" applyAlignment="1">
      <alignment horizontal="center"/>
    </xf>
    <xf numFmtId="49" fontId="1" fillId="0" borderId="0" xfId="0" applyNumberFormat="1" applyFont="1" applyAlignment="1">
      <alignment vertical="top"/>
    </xf>
    <xf numFmtId="43" fontId="1" fillId="9" borderId="0" xfId="1" applyFont="1" applyFill="1" applyAlignment="1" applyProtection="1">
      <alignment vertical="top"/>
    </xf>
    <xf numFmtId="0" fontId="0" fillId="0" borderId="0" xfId="1" applyNumberFormat="1" applyFont="1" applyAlignment="1"/>
    <xf numFmtId="43" fontId="1" fillId="2" borderId="0" xfId="1" applyFont="1" applyFill="1"/>
    <xf numFmtId="43" fontId="0" fillId="2" borderId="0" xfId="1" applyFont="1" applyFill="1"/>
    <xf numFmtId="0" fontId="16" fillId="0" borderId="0" xfId="0" applyFont="1" applyAlignment="1">
      <alignment horizontal="left" vertical="top"/>
    </xf>
    <xf numFmtId="43" fontId="1" fillId="0" borderId="0" xfId="1" applyFont="1" applyAlignment="1">
      <alignment horizontal="center"/>
    </xf>
    <xf numFmtId="43" fontId="0" fillId="0" borderId="0" xfId="1" applyFont="1" applyAlignment="1">
      <alignment horizont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/>
    </xf>
    <xf numFmtId="14" fontId="17" fillId="0" borderId="0" xfId="0" applyNumberFormat="1" applyFont="1" applyAlignment="1">
      <alignment vertical="center"/>
    </xf>
    <xf numFmtId="0" fontId="13" fillId="0" borderId="0" xfId="0" applyFont="1" applyAlignment="1">
      <alignment horizontal="right"/>
    </xf>
    <xf numFmtId="1" fontId="13" fillId="0" borderId="0" xfId="0" applyNumberFormat="1" applyFont="1" applyAlignment="1">
      <alignment horizontal="left"/>
    </xf>
    <xf numFmtId="0" fontId="0" fillId="10" borderId="0" xfId="0" applyFill="1"/>
    <xf numFmtId="1" fontId="0" fillId="0" borderId="0" xfId="0" applyNumberFormat="1" applyAlignment="1">
      <alignment horizontal="center"/>
    </xf>
    <xf numFmtId="0" fontId="1" fillId="0" borderId="1" xfId="0" applyFont="1" applyBorder="1"/>
    <xf numFmtId="172" fontId="0" fillId="0" borderId="12" xfId="0" applyNumberFormat="1" applyBorder="1"/>
    <xf numFmtId="0" fontId="0" fillId="0" borderId="0" xfId="0" applyAlignment="1">
      <alignment horizontal="right"/>
    </xf>
    <xf numFmtId="0" fontId="1" fillId="0" borderId="7" xfId="0" applyFont="1" applyBorder="1"/>
    <xf numFmtId="0" fontId="1" fillId="0" borderId="0" xfId="0" applyFont="1" applyAlignment="1">
      <alignment horizontal="right"/>
    </xf>
    <xf numFmtId="0" fontId="1" fillId="0" borderId="13" xfId="0" applyFont="1" applyBorder="1"/>
    <xf numFmtId="172" fontId="0" fillId="11" borderId="14" xfId="0" applyNumberFormat="1" applyFill="1" applyBorder="1"/>
    <xf numFmtId="167" fontId="13" fillId="0" borderId="0" xfId="0" applyNumberFormat="1" applyFont="1"/>
    <xf numFmtId="0" fontId="1" fillId="0" borderId="0" xfId="0" applyFont="1"/>
    <xf numFmtId="172" fontId="0" fillId="0" borderId="0" xfId="0" applyNumberFormat="1"/>
    <xf numFmtId="172" fontId="0" fillId="0" borderId="15" xfId="0" applyNumberFormat="1" applyBorder="1"/>
    <xf numFmtId="0" fontId="18" fillId="10" borderId="0" xfId="0" applyFont="1" applyFill="1"/>
    <xf numFmtId="172" fontId="0" fillId="0" borderId="16" xfId="0" applyNumberFormat="1" applyBorder="1"/>
    <xf numFmtId="0" fontId="0" fillId="0" borderId="13" xfId="0" applyBorder="1"/>
    <xf numFmtId="172" fontId="0" fillId="0" borderId="14" xfId="0" applyNumberFormat="1" applyBorder="1"/>
    <xf numFmtId="0" fontId="0" fillId="0" borderId="1" xfId="0" applyBorder="1"/>
    <xf numFmtId="172" fontId="19" fillId="0" borderId="15" xfId="0" applyNumberFormat="1" applyFont="1" applyBorder="1"/>
    <xf numFmtId="0" fontId="0" fillId="0" borderId="7" xfId="0" applyBorder="1"/>
    <xf numFmtId="172" fontId="20" fillId="6" borderId="12" xfId="0" applyNumberFormat="1" applyFont="1" applyFill="1" applyBorder="1" applyProtection="1">
      <protection locked="0"/>
    </xf>
    <xf numFmtId="172" fontId="19" fillId="0" borderId="12" xfId="0" applyNumberFormat="1" applyFont="1" applyBorder="1"/>
    <xf numFmtId="0" fontId="4" fillId="0" borderId="13" xfId="0" applyFont="1" applyBorder="1"/>
    <xf numFmtId="172" fontId="4" fillId="11" borderId="14" xfId="0" applyNumberFormat="1" applyFont="1" applyFill="1" applyBorder="1"/>
    <xf numFmtId="0" fontId="21" fillId="0" borderId="1" xfId="3" applyBorder="1"/>
    <xf numFmtId="173" fontId="22" fillId="12" borderId="17" xfId="3" applyNumberFormat="1" applyFont="1" applyFill="1" applyBorder="1" applyProtection="1">
      <protection locked="0"/>
    </xf>
    <xf numFmtId="0" fontId="21" fillId="0" borderId="4" xfId="3" applyBorder="1"/>
    <xf numFmtId="174" fontId="23" fillId="13" borderId="18" xfId="3" applyNumberFormat="1" applyFont="1" applyFill="1" applyBorder="1"/>
    <xf numFmtId="20" fontId="1" fillId="0" borderId="0" xfId="4" applyNumberFormat="1"/>
    <xf numFmtId="0" fontId="1" fillId="0" borderId="0" xfId="4"/>
    <xf numFmtId="172" fontId="1" fillId="0" borderId="0" xfId="4" applyNumberFormat="1"/>
    <xf numFmtId="0" fontId="1" fillId="0" borderId="0" xfId="4" applyAlignment="1">
      <alignment horizontal="left"/>
    </xf>
    <xf numFmtId="0" fontId="0" fillId="0" borderId="0" xfId="0" pivotButton="1"/>
    <xf numFmtId="0" fontId="0" fillId="0" borderId="0" xfId="0" applyProtection="1">
      <protection locked="0"/>
    </xf>
    <xf numFmtId="0" fontId="0" fillId="0" borderId="0" xfId="0" pivotButton="1" applyProtection="1">
      <protection locked="0"/>
    </xf>
    <xf numFmtId="0" fontId="13" fillId="0" borderId="0" xfId="0" applyFont="1" applyProtection="1">
      <protection locked="0"/>
    </xf>
    <xf numFmtId="165" fontId="0" fillId="0" borderId="0" xfId="0" applyNumberFormat="1"/>
    <xf numFmtId="165" fontId="13" fillId="0" borderId="0" xfId="0" applyNumberFormat="1" applyFont="1"/>
    <xf numFmtId="2" fontId="0" fillId="0" borderId="0" xfId="0" applyNumberFormat="1"/>
    <xf numFmtId="2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24" fillId="0" borderId="0" xfId="0" applyFont="1" applyAlignment="1">
      <alignment vertical="top"/>
    </xf>
    <xf numFmtId="0" fontId="25" fillId="0" borderId="0" xfId="0" applyFont="1" applyAlignment="1">
      <alignment horizontal="right" vertical="top" indent="1"/>
    </xf>
    <xf numFmtId="175" fontId="26" fillId="0" borderId="0" xfId="0" applyNumberFormat="1" applyFont="1" applyAlignment="1">
      <alignment vertical="top"/>
    </xf>
    <xf numFmtId="0" fontId="27" fillId="0" borderId="0" xfId="0" applyFont="1" applyAlignment="1">
      <alignment vertical="top"/>
    </xf>
    <xf numFmtId="0" fontId="24" fillId="0" borderId="0" xfId="0" applyFont="1"/>
    <xf numFmtId="0" fontId="25" fillId="0" borderId="0" xfId="0" applyFont="1" applyAlignment="1">
      <alignment horizontal="right" indent="1"/>
    </xf>
    <xf numFmtId="0" fontId="25" fillId="0" borderId="9" xfId="0" applyFont="1" applyBorder="1"/>
    <xf numFmtId="4" fontId="25" fillId="0" borderId="10" xfId="0" applyNumberFormat="1" applyFont="1" applyBorder="1" applyAlignment="1">
      <alignment horizontal="right"/>
    </xf>
    <xf numFmtId="43" fontId="28" fillId="0" borderId="11" xfId="0" applyNumberFormat="1" applyFont="1" applyBorder="1" applyAlignment="1">
      <alignment horizontal="right"/>
    </xf>
    <xf numFmtId="0" fontId="27" fillId="0" borderId="0" xfId="0" applyFont="1"/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horizontal="center" vertical="center"/>
    </xf>
    <xf numFmtId="43" fontId="24" fillId="0" borderId="0" xfId="0" applyNumberFormat="1" applyFont="1" applyAlignment="1">
      <alignment horizontal="right"/>
    </xf>
    <xf numFmtId="43" fontId="25" fillId="0" borderId="0" xfId="0" applyNumberFormat="1" applyFont="1" applyAlignment="1">
      <alignment horizontal="right"/>
    </xf>
    <xf numFmtId="0" fontId="24" fillId="0" borderId="19" xfId="0" applyFont="1" applyBorder="1" applyAlignment="1">
      <alignment horizontal="center"/>
    </xf>
    <xf numFmtId="43" fontId="24" fillId="0" borderId="0" xfId="0" applyNumberFormat="1" applyFont="1"/>
    <xf numFmtId="2" fontId="24" fillId="0" borderId="20" xfId="0" applyNumberFormat="1" applyFont="1" applyBorder="1"/>
    <xf numFmtId="0" fontId="24" fillId="0" borderId="21" xfId="0" applyFont="1" applyBorder="1" applyAlignment="1">
      <alignment horizontal="right"/>
    </xf>
    <xf numFmtId="43" fontId="24" fillId="0" borderId="22" xfId="0" applyNumberFormat="1" applyFont="1" applyBorder="1"/>
    <xf numFmtId="2" fontId="24" fillId="0" borderId="23" xfId="0" applyNumberFormat="1" applyFont="1" applyBorder="1"/>
    <xf numFmtId="0" fontId="24" fillId="0" borderId="0" xfId="0" applyFont="1" applyAlignment="1">
      <alignment horizontal="right"/>
    </xf>
    <xf numFmtId="43" fontId="24" fillId="0" borderId="24" xfId="0" applyNumberFormat="1" applyFont="1" applyBorder="1"/>
    <xf numFmtId="43" fontId="28" fillId="0" borderId="11" xfId="0" applyNumberFormat="1" applyFont="1" applyBorder="1" applyAlignment="1">
      <alignment horizontal="center"/>
    </xf>
    <xf numFmtId="4" fontId="24" fillId="0" borderId="0" xfId="0" applyNumberFormat="1" applyFont="1"/>
    <xf numFmtId="2" fontId="24" fillId="0" borderId="25" xfId="0" applyNumberFormat="1" applyFont="1" applyBorder="1"/>
    <xf numFmtId="0" fontId="24" fillId="0" borderId="26" xfId="0" applyFont="1" applyBorder="1"/>
    <xf numFmtId="43" fontId="24" fillId="0" borderId="27" xfId="0" applyNumberFormat="1" applyFont="1" applyBorder="1"/>
    <xf numFmtId="43" fontId="25" fillId="0" borderId="0" xfId="0" applyNumberFormat="1" applyFont="1" applyAlignment="1">
      <alignment horizontal="right" vertical="center"/>
    </xf>
    <xf numFmtId="0" fontId="29" fillId="0" borderId="0" xfId="0" applyFont="1" applyAlignment="1">
      <alignment horizontal="left"/>
    </xf>
    <xf numFmtId="20" fontId="0" fillId="0" borderId="0" xfId="0" applyNumberFormat="1"/>
    <xf numFmtId="0" fontId="36" fillId="0" borderId="0" xfId="6"/>
    <xf numFmtId="173" fontId="36" fillId="0" borderId="0" xfId="6" applyNumberFormat="1"/>
    <xf numFmtId="0" fontId="36" fillId="0" borderId="7" xfId="6" applyBorder="1"/>
    <xf numFmtId="174" fontId="23" fillId="13" borderId="12" xfId="3" applyNumberFormat="1" applyFont="1" applyFill="1" applyBorder="1"/>
    <xf numFmtId="0" fontId="0" fillId="0" borderId="0" xfId="0" applyAlignment="1">
      <alignment horizontal="center"/>
    </xf>
    <xf numFmtId="0" fontId="13" fillId="0" borderId="0" xfId="0" applyFont="1" applyAlignment="1">
      <alignment horizontal="left" vertical="top"/>
    </xf>
    <xf numFmtId="43" fontId="3" fillId="2" borderId="0" xfId="1" applyFont="1" applyFill="1" applyAlignment="1">
      <alignment horizontal="center"/>
    </xf>
    <xf numFmtId="0" fontId="0" fillId="0" borderId="0" xfId="0" applyAlignment="1">
      <alignment horizontal="left" vertical="center"/>
    </xf>
    <xf numFmtId="175" fontId="24" fillId="0" borderId="0" xfId="0" applyNumberFormat="1" applyFont="1"/>
    <xf numFmtId="169" fontId="4" fillId="0" borderId="0" xfId="0" applyNumberFormat="1" applyFont="1"/>
    <xf numFmtId="175" fontId="25" fillId="0" borderId="9" xfId="0" applyNumberFormat="1" applyFont="1" applyBorder="1"/>
    <xf numFmtId="43" fontId="25" fillId="0" borderId="10" xfId="0" applyNumberFormat="1" applyFont="1" applyBorder="1"/>
    <xf numFmtId="43" fontId="25" fillId="0" borderId="11" xfId="0" applyNumberFormat="1" applyFont="1" applyBorder="1" applyAlignment="1">
      <alignment horizontal="right"/>
    </xf>
    <xf numFmtId="0" fontId="0" fillId="0" borderId="0" xfId="0" applyAlignment="1">
      <alignment horizontal="center"/>
    </xf>
    <xf numFmtId="43" fontId="0" fillId="0" borderId="0" xfId="1" applyFont="1" applyAlignment="1">
      <alignment horizontal="left"/>
    </xf>
    <xf numFmtId="0" fontId="0" fillId="0" borderId="0" xfId="0" applyAlignment="1">
      <alignment horizontal="left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9" fillId="0" borderId="0" xfId="0" applyFont="1" applyAlignment="1">
      <alignment horizontal="center" vertical="center"/>
    </xf>
    <xf numFmtId="166" fontId="10" fillId="5" borderId="0" xfId="1" applyNumberFormat="1" applyFont="1" applyFill="1" applyAlignment="1">
      <alignment horizontal="center"/>
    </xf>
    <xf numFmtId="43" fontId="3" fillId="2" borderId="0" xfId="1" applyFont="1" applyFill="1" applyAlignment="1">
      <alignment horizontal="center"/>
    </xf>
    <xf numFmtId="166" fontId="8" fillId="0" borderId="0" xfId="1" applyNumberFormat="1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6" borderId="1" xfId="0" applyFill="1" applyBorder="1" applyAlignment="1" applyProtection="1">
      <alignment horizontal="center" vertical="top" wrapText="1"/>
      <protection locked="0"/>
    </xf>
    <xf numFmtId="0" fontId="0" fillId="6" borderId="2" xfId="0" applyFill="1" applyBorder="1" applyAlignment="1" applyProtection="1">
      <alignment horizontal="center" vertical="top" wrapText="1"/>
      <protection locked="0"/>
    </xf>
    <xf numFmtId="0" fontId="0" fillId="6" borderId="3" xfId="0" applyFill="1" applyBorder="1" applyAlignment="1" applyProtection="1">
      <alignment horizontal="center" vertical="top" wrapText="1"/>
      <protection locked="0"/>
    </xf>
    <xf numFmtId="0" fontId="0" fillId="6" borderId="7" xfId="0" applyFill="1" applyBorder="1" applyAlignment="1" applyProtection="1">
      <alignment horizontal="center" vertical="top" wrapText="1"/>
      <protection locked="0"/>
    </xf>
    <xf numFmtId="0" fontId="0" fillId="6" borderId="0" xfId="0" applyFill="1" applyAlignment="1" applyProtection="1">
      <alignment horizontal="center" vertical="top" wrapText="1"/>
      <protection locked="0"/>
    </xf>
    <xf numFmtId="0" fontId="0" fillId="6" borderId="8" xfId="0" applyFill="1" applyBorder="1" applyAlignment="1" applyProtection="1">
      <alignment horizontal="center" vertical="top" wrapText="1"/>
      <protection locked="0"/>
    </xf>
    <xf numFmtId="0" fontId="0" fillId="6" borderId="4" xfId="0" applyFill="1" applyBorder="1" applyAlignment="1" applyProtection="1">
      <alignment horizontal="center" vertical="top" wrapText="1"/>
      <protection locked="0"/>
    </xf>
    <xf numFmtId="0" fontId="0" fillId="6" borderId="5" xfId="0" applyFill="1" applyBorder="1" applyAlignment="1" applyProtection="1">
      <alignment horizontal="center" vertical="top" wrapText="1"/>
      <protection locked="0"/>
    </xf>
    <xf numFmtId="0" fontId="0" fillId="6" borderId="6" xfId="0" applyFill="1" applyBorder="1" applyAlignment="1" applyProtection="1">
      <alignment horizontal="center" vertical="top" wrapText="1"/>
      <protection locked="0"/>
    </xf>
    <xf numFmtId="0" fontId="20" fillId="2" borderId="0" xfId="0" applyFont="1" applyFill="1" applyAlignment="1">
      <alignment horizontal="left" vertical="center"/>
    </xf>
    <xf numFmtId="49" fontId="0" fillId="0" borderId="0" xfId="0" applyNumberFormat="1" applyAlignment="1">
      <alignment horizontal="center"/>
    </xf>
    <xf numFmtId="166" fontId="13" fillId="0" borderId="0" xfId="2" applyNumberFormat="1" applyFont="1" applyFill="1" applyAlignment="1" applyProtection="1">
      <alignment horizontal="right"/>
      <protection locked="0"/>
    </xf>
    <xf numFmtId="0" fontId="0" fillId="0" borderId="0" xfId="0" applyAlignment="1">
      <alignment horizontal="left" vertical="center"/>
    </xf>
    <xf numFmtId="0" fontId="5" fillId="4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168" fontId="35" fillId="0" borderId="0" xfId="1" applyNumberFormat="1" applyFont="1" applyFill="1" applyAlignment="1">
      <alignment horizontal="left"/>
    </xf>
    <xf numFmtId="0" fontId="35" fillId="0" borderId="0" xfId="1" applyNumberFormat="1" applyFont="1" applyFill="1" applyAlignment="1">
      <alignment horizontal="center"/>
    </xf>
    <xf numFmtId="0" fontId="5" fillId="8" borderId="0" xfId="0" applyFont="1" applyFill="1" applyAlignment="1">
      <alignment horizontal="center" vertical="center"/>
    </xf>
    <xf numFmtId="14" fontId="1" fillId="2" borderId="0" xfId="1" applyNumberFormat="1" applyFont="1" applyFill="1" applyBorder="1" applyAlignment="1">
      <alignment horizontal="left" vertical="top"/>
    </xf>
    <xf numFmtId="43" fontId="0" fillId="2" borderId="0" xfId="1" applyFont="1" applyFill="1" applyBorder="1" applyAlignment="1">
      <alignment horizontal="left" vertical="top"/>
    </xf>
    <xf numFmtId="0" fontId="13" fillId="0" borderId="0" xfId="0" applyFont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left"/>
    </xf>
    <xf numFmtId="0" fontId="0" fillId="0" borderId="0" xfId="1" applyNumberFormat="1" applyFont="1" applyFill="1" applyAlignment="1">
      <alignment horizontal="center" vertical="center"/>
    </xf>
    <xf numFmtId="166" fontId="35" fillId="0" borderId="0" xfId="1" applyNumberFormat="1" applyFont="1" applyFill="1" applyAlignment="1">
      <alignment horizontal="left"/>
    </xf>
    <xf numFmtId="43" fontId="0" fillId="0" borderId="0" xfId="1" applyFont="1" applyFill="1" applyAlignment="1">
      <alignment horizontal="left"/>
    </xf>
    <xf numFmtId="0" fontId="15" fillId="0" borderId="9" xfId="0" applyFont="1" applyBorder="1" applyAlignment="1">
      <alignment horizontal="center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171" fontId="5" fillId="8" borderId="0" xfId="0" applyNumberFormat="1" applyFont="1" applyFill="1" applyAlignment="1">
      <alignment horizontal="center"/>
    </xf>
    <xf numFmtId="166" fontId="0" fillId="0" borderId="0" xfId="0" applyNumberFormat="1" applyAlignment="1">
      <alignment horizontal="left"/>
    </xf>
    <xf numFmtId="170" fontId="0" fillId="0" borderId="0" xfId="0" applyNumberFormat="1" applyAlignment="1">
      <alignment horizontal="left" vertical="top"/>
    </xf>
    <xf numFmtId="0" fontId="35" fillId="0" borderId="0" xfId="1" applyNumberFormat="1" applyFont="1" applyFill="1" applyAlignment="1">
      <alignment horizontal="left"/>
    </xf>
    <xf numFmtId="0" fontId="0" fillId="0" borderId="0" xfId="1" applyNumberFormat="1" applyFont="1" applyAlignment="1">
      <alignment horizontal="left"/>
    </xf>
    <xf numFmtId="43" fontId="3" fillId="0" borderId="0" xfId="1" applyFont="1" applyFill="1" applyAlignment="1">
      <alignment horizontal="left"/>
    </xf>
    <xf numFmtId="172" fontId="0" fillId="0" borderId="0" xfId="0" applyNumberFormat="1" applyAlignment="1">
      <alignment horizontal="center"/>
    </xf>
    <xf numFmtId="0" fontId="17" fillId="0" borderId="0" xfId="0" applyFont="1" applyAlignment="1">
      <alignment horizontal="center" vertical="center"/>
    </xf>
    <xf numFmtId="0" fontId="0" fillId="6" borderId="4" xfId="0" applyFill="1" applyBorder="1" applyAlignment="1" applyProtection="1">
      <alignment horizontal="center" vertical="top"/>
      <protection locked="0"/>
    </xf>
    <xf numFmtId="0" fontId="0" fillId="6" borderId="6" xfId="0" applyFill="1" applyBorder="1" applyAlignment="1" applyProtection="1">
      <alignment horizontal="center" vertical="top"/>
      <protection locked="0"/>
    </xf>
    <xf numFmtId="0" fontId="13" fillId="0" borderId="1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175" fontId="24" fillId="0" borderId="20" xfId="0" applyNumberFormat="1" applyFont="1" applyBorder="1" applyAlignment="1">
      <alignment horizontal="left" vertical="top" wrapText="1"/>
    </xf>
    <xf numFmtId="175" fontId="24" fillId="0" borderId="21" xfId="0" applyNumberFormat="1" applyFont="1" applyBorder="1" applyAlignment="1">
      <alignment horizontal="left" vertical="top" wrapText="1"/>
    </xf>
    <xf numFmtId="175" fontId="24" fillId="0" borderId="22" xfId="0" applyNumberFormat="1" applyFont="1" applyBorder="1" applyAlignment="1">
      <alignment horizontal="left" vertical="top" wrapText="1"/>
    </xf>
    <xf numFmtId="175" fontId="24" fillId="0" borderId="23" xfId="0" applyNumberFormat="1" applyFont="1" applyBorder="1" applyAlignment="1">
      <alignment horizontal="left" vertical="top" wrapText="1"/>
    </xf>
    <xf numFmtId="175" fontId="24" fillId="0" borderId="0" xfId="0" applyNumberFormat="1" applyFont="1" applyAlignment="1">
      <alignment horizontal="left" vertical="top" wrapText="1"/>
    </xf>
    <xf numFmtId="175" fontId="24" fillId="0" borderId="24" xfId="0" applyNumberFormat="1" applyFont="1" applyBorder="1" applyAlignment="1">
      <alignment horizontal="left" vertical="top" wrapText="1"/>
    </xf>
    <xf numFmtId="175" fontId="24" fillId="0" borderId="25" xfId="0" applyNumberFormat="1" applyFont="1" applyBorder="1" applyAlignment="1">
      <alignment horizontal="left" vertical="top" wrapText="1"/>
    </xf>
    <xf numFmtId="175" fontId="24" fillId="0" borderId="26" xfId="0" applyNumberFormat="1" applyFont="1" applyBorder="1" applyAlignment="1">
      <alignment horizontal="left" vertical="top" wrapText="1"/>
    </xf>
    <xf numFmtId="175" fontId="24" fillId="0" borderId="27" xfId="0" applyNumberFormat="1" applyFont="1" applyBorder="1" applyAlignment="1">
      <alignment horizontal="left" vertical="top" wrapText="1"/>
    </xf>
    <xf numFmtId="14" fontId="28" fillId="0" borderId="0" xfId="0" applyNumberFormat="1" applyFont="1" applyAlignment="1">
      <alignment horizontal="left"/>
    </xf>
    <xf numFmtId="175" fontId="24" fillId="0" borderId="0" xfId="0" applyNumberFormat="1" applyFont="1"/>
  </cellXfs>
  <cellStyles count="12">
    <cellStyle name="Comma" xfId="1" builtinId="3"/>
    <cellStyle name="Comma 2" xfId="7" xr:uid="{34BC52AD-6513-4141-ACE9-3F5AB633BD3C}"/>
    <cellStyle name="Currency" xfId="2" builtinId="4"/>
    <cellStyle name="Currency 2" xfId="8" xr:uid="{DE8D3EA9-48F4-423E-BDB2-00D14C5E7A7D}"/>
    <cellStyle name="Excel Built-in Normal" xfId="3" xr:uid="{00000000-0005-0000-0000-000003000000}"/>
    <cellStyle name="Excel Built-in Normal 1" xfId="5" xr:uid="{00000000-0005-0000-0000-000005000000}"/>
    <cellStyle name="Excel Built-in Normal 2" xfId="11" xr:uid="{ECB3F66C-EDA4-4F09-9500-CEDC5C4FB83F}"/>
    <cellStyle name="Normal" xfId="0" builtinId="0"/>
    <cellStyle name="Normal 2" xfId="6" xr:uid="{AF79CABD-6380-413D-A680-1C8B6C13D925}"/>
    <cellStyle name="Normale_Movimenti Finanziari" xfId="4" xr:uid="{00000000-0005-0000-0000-000004000000}"/>
    <cellStyle name="Pivot Table Corner" xfId="9" xr:uid="{446EA0CC-13D0-4EDB-BF66-D737821C8552}"/>
    <cellStyle name="Pivot Table Value" xfId="10" xr:uid="{36152D9C-9ABA-4C3F-BEB6-7359D0256DA6}"/>
  </cellStyles>
  <dxfs count="23">
    <dxf>
      <font>
        <color rgb="FFFF0000"/>
      </font>
      <fill>
        <patternFill>
          <fgColor auto="1"/>
          <bgColor rgb="FFFFCCCC"/>
        </patternFill>
      </fill>
    </dxf>
    <dxf>
      <font>
        <color theme="9" tint="-0.499984740745262"/>
      </font>
      <fill>
        <patternFill>
          <bgColor theme="9" tint="0.59996337778862885"/>
        </patternFill>
      </fill>
    </dxf>
    <dxf>
      <font>
        <color rgb="FFFF0000"/>
      </font>
    </dxf>
    <dxf>
      <font>
        <color theme="1"/>
      </font>
    </dxf>
    <dxf>
      <fill>
        <patternFill>
          <bgColor rgb="FFFF9393"/>
        </patternFill>
      </fill>
    </dxf>
    <dxf>
      <font>
        <color rgb="FFFF0000"/>
      </font>
    </dxf>
    <dxf>
      <font>
        <color rgb="FFFF5050"/>
      </font>
      <fill>
        <patternFill patternType="none">
          <bgColor auto="1"/>
        </patternFill>
      </fill>
    </dxf>
    <dxf>
      <font>
        <color rgb="FFFF0000"/>
      </font>
    </dxf>
    <dxf>
      <font>
        <color theme="1"/>
      </font>
    </dxf>
    <dxf>
      <font>
        <color theme="1"/>
      </font>
    </dxf>
    <dxf>
      <font>
        <color auto="1"/>
      </font>
    </dxf>
    <dxf>
      <font>
        <color rgb="FFFF0000"/>
      </font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protection locked="0"/>
    </dxf>
    <dxf>
      <font>
        <b/>
      </font>
    </dxf>
  </dxfs>
  <tableStyles count="0" defaultTableStyle="TableStyleMedium2" defaultPivotStyle="PivotStyleLight16"/>
  <colors>
    <mruColors>
      <color rgb="FFFF5050"/>
      <color rgb="FFFFCCCC"/>
      <color rgb="FFFB5C31"/>
      <color rgb="FFE66F0C"/>
      <color rgb="FFCC0000"/>
      <color rgb="FF920000"/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g"/><Relationship Id="rId13" Type="http://schemas.openxmlformats.org/officeDocument/2006/relationships/image" Target="../media/image13.jpg"/><Relationship Id="rId3" Type="http://schemas.openxmlformats.org/officeDocument/2006/relationships/image" Target="../media/image3.jpg"/><Relationship Id="rId7" Type="http://schemas.openxmlformats.org/officeDocument/2006/relationships/image" Target="../media/image7.jpg"/><Relationship Id="rId12" Type="http://schemas.openxmlformats.org/officeDocument/2006/relationships/image" Target="../media/image12.jpg"/><Relationship Id="rId2" Type="http://schemas.openxmlformats.org/officeDocument/2006/relationships/image" Target="../media/image2.jpg"/><Relationship Id="rId16" Type="http://schemas.openxmlformats.org/officeDocument/2006/relationships/image" Target="../media/image16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11" Type="http://schemas.openxmlformats.org/officeDocument/2006/relationships/image" Target="../media/image11.jpg"/><Relationship Id="rId5" Type="http://schemas.openxmlformats.org/officeDocument/2006/relationships/image" Target="../media/image5.jpg"/><Relationship Id="rId15" Type="http://schemas.openxmlformats.org/officeDocument/2006/relationships/image" Target="../media/image15.jpg"/><Relationship Id="rId10" Type="http://schemas.openxmlformats.org/officeDocument/2006/relationships/image" Target="../media/image10.jpg"/><Relationship Id="rId4" Type="http://schemas.openxmlformats.org/officeDocument/2006/relationships/image" Target="../media/image4.jpg"/><Relationship Id="rId9" Type="http://schemas.openxmlformats.org/officeDocument/2006/relationships/image" Target="../media/image9.jpg"/><Relationship Id="rId14" Type="http://schemas.openxmlformats.org/officeDocument/2006/relationships/image" Target="../media/image1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45085</xdr:colOff>
      <xdr:row>2</xdr:row>
      <xdr:rowOff>100965</xdr:rowOff>
    </xdr:from>
    <xdr:to>
      <xdr:col>19</xdr:col>
      <xdr:colOff>56515</xdr:colOff>
      <xdr:row>4</xdr:row>
      <xdr:rowOff>148590</xdr:rowOff>
    </xdr:to>
    <xdr:pic>
      <xdr:nvPicPr>
        <xdr:cNvPr id="54" name="Immagine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155205" y="739589"/>
          <a:ext cx="504825" cy="428625"/>
        </a:xfrm>
        <a:prstGeom prst="rect">
          <a:avLst/>
        </a:prstGeom>
      </xdr:spPr>
    </xdr:pic>
    <xdr:clientData/>
  </xdr:twoCellAnchor>
  <xdr:twoCellAnchor editAs="oneCell">
    <xdr:from>
      <xdr:col>12</xdr:col>
      <xdr:colOff>15240</xdr:colOff>
      <xdr:row>2</xdr:row>
      <xdr:rowOff>93980</xdr:rowOff>
    </xdr:from>
    <xdr:to>
      <xdr:col>13</xdr:col>
      <xdr:colOff>38735</xdr:colOff>
      <xdr:row>4</xdr:row>
      <xdr:rowOff>160655</xdr:rowOff>
    </xdr:to>
    <xdr:pic>
      <xdr:nvPicPr>
        <xdr:cNvPr id="56" name="Immagine 55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954647" y="732705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17</xdr:col>
      <xdr:colOff>86995</xdr:colOff>
      <xdr:row>2</xdr:row>
      <xdr:rowOff>98425</xdr:rowOff>
    </xdr:from>
    <xdr:to>
      <xdr:col>18</xdr:col>
      <xdr:colOff>42545</xdr:colOff>
      <xdr:row>4</xdr:row>
      <xdr:rowOff>146050</xdr:rowOff>
    </xdr:to>
    <xdr:pic>
      <xdr:nvPicPr>
        <xdr:cNvPr id="58" name="Immagine 5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48382" y="737029"/>
          <a:ext cx="504825" cy="428625"/>
        </a:xfrm>
        <a:prstGeom prst="rect">
          <a:avLst/>
        </a:prstGeom>
      </xdr:spPr>
    </xdr:pic>
    <xdr:clientData/>
  </xdr:twoCellAnchor>
  <xdr:twoCellAnchor editAs="oneCell">
    <xdr:from>
      <xdr:col>11</xdr:col>
      <xdr:colOff>35560</xdr:colOff>
      <xdr:row>2</xdr:row>
      <xdr:rowOff>91440</xdr:rowOff>
    </xdr:from>
    <xdr:to>
      <xdr:col>12</xdr:col>
      <xdr:colOff>2539</xdr:colOff>
      <xdr:row>4</xdr:row>
      <xdr:rowOff>158115</xdr:rowOff>
    </xdr:to>
    <xdr:pic>
      <xdr:nvPicPr>
        <xdr:cNvPr id="60" name="Immagin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5436619" y="730148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16</xdr:col>
      <xdr:colOff>6350</xdr:colOff>
      <xdr:row>2</xdr:row>
      <xdr:rowOff>106680</xdr:rowOff>
    </xdr:from>
    <xdr:to>
      <xdr:col>17</xdr:col>
      <xdr:colOff>17780</xdr:colOff>
      <xdr:row>4</xdr:row>
      <xdr:rowOff>154305</xdr:rowOff>
    </xdr:to>
    <xdr:pic>
      <xdr:nvPicPr>
        <xdr:cNvPr id="62" name="Immagine 61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8074324" y="745677"/>
          <a:ext cx="504825" cy="428625"/>
        </a:xfrm>
        <a:prstGeom prst="rect">
          <a:avLst/>
        </a:prstGeom>
      </xdr:spPr>
    </xdr:pic>
    <xdr:clientData/>
  </xdr:twoCellAnchor>
  <xdr:twoCellAnchor editAs="oneCell">
    <xdr:from>
      <xdr:col>15</xdr:col>
      <xdr:colOff>33020</xdr:colOff>
      <xdr:row>2</xdr:row>
      <xdr:rowOff>100330</xdr:rowOff>
    </xdr:from>
    <xdr:to>
      <xdr:col>15</xdr:col>
      <xdr:colOff>528320</xdr:colOff>
      <xdr:row>4</xdr:row>
      <xdr:rowOff>167005</xdr:rowOff>
    </xdr:to>
    <xdr:pic>
      <xdr:nvPicPr>
        <xdr:cNvPr id="64" name="Immagine 63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7540764" y="738794"/>
          <a:ext cx="495300" cy="447675"/>
        </a:xfrm>
        <a:prstGeom prst="rect">
          <a:avLst/>
        </a:prstGeom>
      </xdr:spPr>
    </xdr:pic>
    <xdr:clientData/>
  </xdr:twoCellAnchor>
  <xdr:twoCellAnchor editAs="oneCell">
    <xdr:from>
      <xdr:col>14</xdr:col>
      <xdr:colOff>104140</xdr:colOff>
      <xdr:row>2</xdr:row>
      <xdr:rowOff>104140</xdr:rowOff>
    </xdr:from>
    <xdr:to>
      <xdr:col>15</xdr:col>
      <xdr:colOff>3811</xdr:colOff>
      <xdr:row>4</xdr:row>
      <xdr:rowOff>170815</xdr:rowOff>
    </xdr:to>
    <xdr:pic>
      <xdr:nvPicPr>
        <xdr:cNvPr id="66" name="Immagine 65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7007209" y="743117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</xdr:colOff>
      <xdr:row>2</xdr:row>
      <xdr:rowOff>120015</xdr:rowOff>
    </xdr:from>
    <xdr:to>
      <xdr:col>14</xdr:col>
      <xdr:colOff>41910</xdr:colOff>
      <xdr:row>4</xdr:row>
      <xdr:rowOff>186690</xdr:rowOff>
    </xdr:to>
    <xdr:pic>
      <xdr:nvPicPr>
        <xdr:cNvPr id="68" name="Immagine 6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8401060" y="758649"/>
          <a:ext cx="504825" cy="447675"/>
        </a:xfrm>
        <a:prstGeom prst="rect">
          <a:avLst/>
        </a:prstGeom>
      </xdr:spPr>
    </xdr:pic>
    <xdr:clientData/>
  </xdr:twoCellAnchor>
  <xdr:twoCellAnchor editAs="oneCell">
    <xdr:from>
      <xdr:col>16</xdr:col>
      <xdr:colOff>45085</xdr:colOff>
      <xdr:row>6</xdr:row>
      <xdr:rowOff>45085</xdr:rowOff>
    </xdr:from>
    <xdr:to>
      <xdr:col>17</xdr:col>
      <xdr:colOff>180340</xdr:colOff>
      <xdr:row>8</xdr:row>
      <xdr:rowOff>9525</xdr:rowOff>
    </xdr:to>
    <xdr:pic>
      <xdr:nvPicPr>
        <xdr:cNvPr id="70" name="Immagine 69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8886264" y="1467970"/>
          <a:ext cx="628650" cy="390525"/>
        </a:xfrm>
        <a:prstGeom prst="rect">
          <a:avLst/>
        </a:prstGeom>
      </xdr:spPr>
    </xdr:pic>
    <xdr:clientData/>
  </xdr:twoCellAnchor>
  <xdr:twoCellAnchor editAs="oneCell">
    <xdr:from>
      <xdr:col>15</xdr:col>
      <xdr:colOff>15240</xdr:colOff>
      <xdr:row>6</xdr:row>
      <xdr:rowOff>48895</xdr:rowOff>
    </xdr:from>
    <xdr:to>
      <xdr:col>16</xdr:col>
      <xdr:colOff>83820</xdr:colOff>
      <xdr:row>8</xdr:row>
      <xdr:rowOff>13970</xdr:rowOff>
    </xdr:to>
    <xdr:pic>
      <xdr:nvPicPr>
        <xdr:cNvPr id="72" name="Immagine 71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8229442" y="1472295"/>
          <a:ext cx="628650" cy="390525"/>
        </a:xfrm>
        <a:prstGeom prst="rect">
          <a:avLst/>
        </a:prstGeom>
      </xdr:spPr>
    </xdr:pic>
    <xdr:clientData/>
  </xdr:twoCellAnchor>
  <xdr:twoCellAnchor editAs="oneCell">
    <xdr:from>
      <xdr:col>14</xdr:col>
      <xdr:colOff>8890</xdr:colOff>
      <xdr:row>6</xdr:row>
      <xdr:rowOff>8890</xdr:rowOff>
    </xdr:from>
    <xdr:to>
      <xdr:col>15</xdr:col>
      <xdr:colOff>13336</xdr:colOff>
      <xdr:row>7</xdr:row>
      <xdr:rowOff>186055</xdr:rowOff>
    </xdr:to>
    <xdr:pic>
      <xdr:nvPicPr>
        <xdr:cNvPr id="74" name="Immagine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7617441" y="1431795"/>
          <a:ext cx="609600" cy="390525"/>
        </a:xfrm>
        <a:prstGeom prst="rect">
          <a:avLst/>
        </a:prstGeom>
      </xdr:spPr>
    </xdr:pic>
    <xdr:clientData/>
  </xdr:twoCellAnchor>
  <xdr:twoCellAnchor editAs="oneCell">
    <xdr:from>
      <xdr:col>12</xdr:col>
      <xdr:colOff>476250</xdr:colOff>
      <xdr:row>6</xdr:row>
      <xdr:rowOff>35560</xdr:rowOff>
    </xdr:from>
    <xdr:to>
      <xdr:col>14</xdr:col>
      <xdr:colOff>125730</xdr:colOff>
      <xdr:row>8</xdr:row>
      <xdr:rowOff>0</xdr:rowOff>
    </xdr:to>
    <xdr:pic>
      <xdr:nvPicPr>
        <xdr:cNvPr id="76" name="Immagine 75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6971824" y="1458531"/>
          <a:ext cx="609600" cy="390525"/>
        </a:xfrm>
        <a:prstGeom prst="rect">
          <a:avLst/>
        </a:prstGeom>
      </xdr:spPr>
    </xdr:pic>
    <xdr:clientData/>
  </xdr:twoCellAnchor>
  <xdr:twoCellAnchor editAs="oneCell">
    <xdr:from>
      <xdr:col>10</xdr:col>
      <xdr:colOff>40005</xdr:colOff>
      <xdr:row>6</xdr:row>
      <xdr:rowOff>17145</xdr:rowOff>
    </xdr:from>
    <xdr:to>
      <xdr:col>12</xdr:col>
      <xdr:colOff>21589</xdr:colOff>
      <xdr:row>8</xdr:row>
      <xdr:rowOff>39370</xdr:rowOff>
    </xdr:to>
    <xdr:pic>
      <xdr:nvPicPr>
        <xdr:cNvPr id="78" name="Immagine 7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5732294" y="1440442"/>
          <a:ext cx="609600" cy="447675"/>
        </a:xfrm>
        <a:prstGeom prst="rect">
          <a:avLst/>
        </a:prstGeom>
      </xdr:spPr>
    </xdr:pic>
    <xdr:clientData/>
  </xdr:twoCellAnchor>
  <xdr:twoCellAnchor editAs="oneCell">
    <xdr:from>
      <xdr:col>11</xdr:col>
      <xdr:colOff>533400</xdr:colOff>
      <xdr:row>6</xdr:row>
      <xdr:rowOff>45085</xdr:rowOff>
    </xdr:from>
    <xdr:to>
      <xdr:col>13</xdr:col>
      <xdr:colOff>139064</xdr:colOff>
      <xdr:row>8</xdr:row>
      <xdr:rowOff>9525</xdr:rowOff>
    </xdr:to>
    <xdr:pic>
      <xdr:nvPicPr>
        <xdr:cNvPr id="80" name="Immagine 79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6331324" y="1467970"/>
          <a:ext cx="628650" cy="390525"/>
        </a:xfrm>
        <a:prstGeom prst="rect">
          <a:avLst/>
        </a:prstGeom>
      </xdr:spPr>
    </xdr:pic>
    <xdr:clientData/>
  </xdr:twoCellAnchor>
  <xdr:twoCellAnchor editAs="oneCell">
    <xdr:from>
      <xdr:col>13</xdr:col>
      <xdr:colOff>441325</xdr:colOff>
      <xdr:row>10</xdr:row>
      <xdr:rowOff>26670</xdr:rowOff>
    </xdr:from>
    <xdr:to>
      <xdr:col>15</xdr:col>
      <xdr:colOff>144781</xdr:colOff>
      <xdr:row>12</xdr:row>
      <xdr:rowOff>109220</xdr:rowOff>
    </xdr:to>
    <xdr:pic>
      <xdr:nvPicPr>
        <xdr:cNvPr id="82" name="Immagine 81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7445031" y="2279118"/>
          <a:ext cx="790575" cy="485775"/>
        </a:xfrm>
        <a:prstGeom prst="rect">
          <a:avLst/>
        </a:prstGeom>
      </xdr:spPr>
    </xdr:pic>
    <xdr:clientData/>
  </xdr:twoCellAnchor>
  <xdr:twoCellAnchor editAs="oneCell">
    <xdr:from>
      <xdr:col>13</xdr:col>
      <xdr:colOff>485775</xdr:colOff>
      <xdr:row>12</xdr:row>
      <xdr:rowOff>109220</xdr:rowOff>
    </xdr:from>
    <xdr:to>
      <xdr:col>14</xdr:col>
      <xdr:colOff>529590</xdr:colOff>
      <xdr:row>15</xdr:row>
      <xdr:rowOff>80645</xdr:rowOff>
    </xdr:to>
    <xdr:pic>
      <xdr:nvPicPr>
        <xdr:cNvPr id="84" name="Immagine 8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7539001" y="2765293"/>
          <a:ext cx="523875" cy="54292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b6" refreshedDate="44208.4717697917" createdVersion="6" refreshedVersion="6" minRefreshableVersion="3" recordCount="111" xr:uid="{00000000-000A-0000-FFFF-FFFF00000000}">
  <cacheSource type="worksheet">
    <worksheetSource ref="B2:I113" sheet="Scontrini"/>
  </cacheSource>
  <cacheFields count="8">
    <cacheField name="Time" numFmtId="20">
      <sharedItems containsNonDate="0" containsString="0" containsBlank="1" count="1">
        <m/>
      </sharedItems>
    </cacheField>
    <cacheField name="ReceiptNumber" numFmtId="0">
      <sharedItems containsNonDate="0" containsString="0" containsBlank="1" containsNumber="1" containsInteger="1" minValue="1" maxValue="110" count="111">
        <m/>
        <n v="7" u="1"/>
        <n v="3" u="1"/>
        <n v="109" u="1"/>
        <n v="69" u="1"/>
        <n v="82" u="1"/>
        <n v="53" u="1"/>
        <n v="33" u="1"/>
        <n v="95" u="1"/>
        <n v="108" u="1"/>
        <n v="68" u="1"/>
        <n v="46" u="1"/>
        <n v="29" u="1"/>
        <n v="19" u="1"/>
        <n v="81" u="1"/>
        <n v="94" u="1"/>
        <n v="59" u="1"/>
        <n v="39" u="1"/>
        <n v="107" u="1"/>
        <n v="67" u="1"/>
        <n v="80" u="1"/>
        <n v="52" u="1"/>
        <n v="32" u="1"/>
        <n v="22" u="1"/>
        <n v="14" u="1"/>
        <n v="9" u="1"/>
        <n v="6" u="1"/>
        <n v="93" u="1"/>
        <n v="1" u="1"/>
        <n v="106" u="1"/>
        <n v="66" u="1"/>
        <n v="45" u="1"/>
        <n v="79" u="1"/>
        <n v="92" u="1"/>
        <n v="58" u="1"/>
        <n v="38" u="1"/>
        <n v="25" u="1"/>
        <n v="105" u="1"/>
        <n v="65" u="1"/>
        <n v="78" u="1"/>
        <n v="51" u="1"/>
        <n v="91" u="1"/>
        <n v="104" u="1"/>
        <n v="64" u="1"/>
        <n v="44" u="1"/>
        <n v="28" u="1"/>
        <n v="18" u="1"/>
        <n v="12" u="1"/>
        <n v="5" u="1"/>
        <n v="2" u="1"/>
        <n v="77" u="1"/>
        <n v="90" u="1"/>
        <n v="57" u="1"/>
        <n v="37" u="1"/>
        <n v="103" u="1"/>
        <n v="76" u="1"/>
        <n v="50" u="1"/>
        <n v="31" u="1"/>
        <n v="21" u="1"/>
        <n v="89" u="1"/>
        <n v="102" u="1"/>
        <n v="63" u="1"/>
        <n v="43" u="1"/>
        <n v="75" u="1"/>
        <n v="88" u="1"/>
        <n v="56" u="1"/>
        <n v="36" u="1"/>
        <n v="24" u="1"/>
        <n v="15" u="1"/>
        <n v="10" u="1"/>
        <n v="4" u="1"/>
        <n v="101" u="1"/>
        <n v="74" u="1"/>
        <n v="49" u="1"/>
        <n v="87" u="1"/>
        <n v="100" u="1"/>
        <n v="62" u="1"/>
        <n v="42" u="1"/>
        <n v="27" u="1"/>
        <n v="17" u="1"/>
        <n v="73" u="1"/>
        <n v="86" u="1"/>
        <n v="55" u="1"/>
        <n v="35" u="1"/>
        <n v="99" u="1"/>
        <n v="72" u="1"/>
        <n v="48" u="1"/>
        <n v="30" u="1"/>
        <n v="20" u="1"/>
        <n v="13" u="1"/>
        <n v="8" u="1"/>
        <n v="85" u="1"/>
        <n v="98" u="1"/>
        <n v="61" u="1"/>
        <n v="41" u="1"/>
        <n v="71" u="1"/>
        <n v="84" u="1"/>
        <n v="54" u="1"/>
        <n v="34" u="1"/>
        <n v="23" u="1"/>
        <n v="97" u="1"/>
        <n v="110" u="1"/>
        <n v="70" u="1"/>
        <n v="47" u="1"/>
        <n v="83" u="1"/>
        <n v="96" u="1"/>
        <n v="60" u="1"/>
        <n v="40" u="1"/>
        <n v="26" u="1"/>
        <n v="16" u="1"/>
        <n v="11" u="1"/>
      </sharedItems>
    </cacheField>
    <cacheField name="ReceiptFiscalNumber" numFmtId="0">
      <sharedItems containsNonDate="0" containsString="0" containsBlank="1" count="1">
        <m/>
      </sharedItems>
    </cacheField>
    <cacheField name="ReceiptType" numFmtId="0">
      <sharedItems containsNonDate="0" containsString="0" containsBlank="1" count="1">
        <m/>
      </sharedItems>
    </cacheField>
    <cacheField name="Amount" numFmtId="165">
      <sharedItems containsNonDate="0" containsString="0" containsBlank="1" count="1">
        <m/>
      </sharedItems>
    </cacheField>
    <cacheField name="Code" numFmtId="0">
      <sharedItems containsNonDate="0" containsString="0" containsBlank="1" count="1">
        <m/>
      </sharedItems>
    </cacheField>
    <cacheField name="CategoryCode" numFmtId="0">
      <sharedItems containsBlank="1" count="4">
        <m/>
        <s v="CASH" u="1"/>
        <s v="EFT" u="1"/>
        <s v="VOUCHER" u="1"/>
      </sharedItems>
    </cacheField>
    <cacheField name="Name" numFmtId="0">
      <sharedItems containsBlank="1" count="9">
        <m/>
        <s v="GIFT CARD" u="1"/>
        <s v="SATISPAY WEB" u="1"/>
        <s v="BANCOMAT 1" u="1"/>
        <s v="MAESTRO" u="1"/>
        <s v="VISA" u="1"/>
        <s v="CLICKPAY" u="1"/>
        <s v="MASTERCARD" u="1"/>
        <s v="CONTANTE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:r="http://schemas.openxmlformats.org/officeDocument/2006/relationships" xmlns="http://schemas.openxmlformats.org/spreadsheetml/2006/main" count="111"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  <r>
    <x v="0"/>
    <x v="0"/>
    <x v="0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ReceiptsReport" cacheId="0" applyNumberFormats="0" applyBorderFormats="0" applyFontFormats="0" applyPatternFormats="0" applyAlignmentFormats="0" applyWidthHeightFormats="1" dataCaption="Values" updatedVersion="7" minRefreshableVersion="3" useAutoFormatting="1" itemPrintTitles="1" createdVersion="6" indent="0" outline="1" outlineData="1" multipleFieldFilters="0">
  <location ref="B3:E7" firstHeaderRow="1" firstDataRow="3" firstDataCol="1" rowPageCount="1" colPageCount="1"/>
  <pivotFields count="8">
    <pivotField numFmtId="164" showAll="0">
      <items count="2">
        <item x="0"/>
        <item t="default"/>
      </items>
    </pivotField>
    <pivotField name="Receipt Number" axis="axisRow" showAll="0">
      <items count="112">
        <item m="1" x="28"/>
        <item m="1" x="49"/>
        <item m="1" x="2"/>
        <item m="1" x="70"/>
        <item m="1" x="48"/>
        <item m="1" x="26"/>
        <item m="1" x="1"/>
        <item m="1" x="90"/>
        <item m="1" x="25"/>
        <item m="1" x="69"/>
        <item m="1" x="110"/>
        <item m="1" x="47"/>
        <item m="1" x="89"/>
        <item m="1" x="24"/>
        <item m="1" x="68"/>
        <item m="1" x="109"/>
        <item m="1" x="79"/>
        <item m="1" x="46"/>
        <item m="1" x="13"/>
        <item m="1" x="88"/>
        <item m="1" x="58"/>
        <item m="1" x="23"/>
        <item m="1" x="99"/>
        <item m="1" x="67"/>
        <item m="1" x="36"/>
        <item m="1" x="108"/>
        <item m="1" x="78"/>
        <item m="1" x="45"/>
        <item m="1" x="12"/>
        <item m="1" x="87"/>
        <item m="1" x="57"/>
        <item m="1" x="22"/>
        <item m="1" x="7"/>
        <item m="1" x="98"/>
        <item m="1" x="83"/>
        <item m="1" x="66"/>
        <item m="1" x="53"/>
        <item m="1" x="35"/>
        <item m="1" x="17"/>
        <item m="1" x="107"/>
        <item m="1" x="94"/>
        <item m="1" x="77"/>
        <item m="1" x="62"/>
        <item m="1" x="44"/>
        <item m="1" x="31"/>
        <item m="1" x="11"/>
        <item m="1" x="103"/>
        <item m="1" x="86"/>
        <item m="1" x="73"/>
        <item m="1" x="56"/>
        <item m="1" x="40"/>
        <item m="1" x="21"/>
        <item m="1" x="6"/>
        <item m="1" x="97"/>
        <item m="1" x="82"/>
        <item m="1" x="65"/>
        <item m="1" x="52"/>
        <item m="1" x="34"/>
        <item m="1" x="16"/>
        <item m="1" x="106"/>
        <item m="1" x="93"/>
        <item m="1" x="76"/>
        <item m="1" x="61"/>
        <item m="1" x="43"/>
        <item m="1" x="38"/>
        <item m="1" x="30"/>
        <item m="1" x="19"/>
        <item m="1" x="10"/>
        <item m="1" x="4"/>
        <item m="1" x="102"/>
        <item m="1" x="95"/>
        <item m="1" x="85"/>
        <item m="1" x="80"/>
        <item m="1" x="72"/>
        <item m="1" x="63"/>
        <item m="1" x="55"/>
        <item m="1" x="50"/>
        <item m="1" x="39"/>
        <item m="1" x="32"/>
        <item m="1" x="20"/>
        <item m="1" x="14"/>
        <item m="1" x="5"/>
        <item m="1" x="104"/>
        <item m="1" x="96"/>
        <item m="1" x="91"/>
        <item m="1" x="81"/>
        <item m="1" x="74"/>
        <item m="1" x="64"/>
        <item m="1" x="59"/>
        <item m="1" x="51"/>
        <item m="1" x="41"/>
        <item m="1" x="33"/>
        <item m="1" x="27"/>
        <item m="1" x="15"/>
        <item m="1" x="8"/>
        <item m="1" x="105"/>
        <item m="1" x="100"/>
        <item m="1" x="92"/>
        <item m="1" x="84"/>
        <item m="1" x="75"/>
        <item m="1" x="71"/>
        <item m="1" x="60"/>
        <item m="1" x="54"/>
        <item m="1" x="42"/>
        <item m="1" x="37"/>
        <item m="1" x="29"/>
        <item m="1" x="18"/>
        <item m="1" x="9"/>
        <item m="1" x="3"/>
        <item m="1" x="101"/>
        <item x="0"/>
        <item t="default"/>
      </items>
    </pivotField>
    <pivotField showAll="0">
      <items count="2">
        <item x="0"/>
        <item t="default"/>
      </items>
    </pivotField>
    <pivotField axis="axisPage" showAll="0">
      <items count="2">
        <item x="0"/>
        <item t="default"/>
      </items>
    </pivotField>
    <pivotField dataField="1" numFmtId="165" showAll="0">
      <items count="2">
        <item x="0"/>
        <item t="default"/>
      </items>
    </pivotField>
    <pivotField showAll="0">
      <items count="2">
        <item x="0"/>
        <item t="default"/>
      </items>
    </pivotField>
    <pivotField axis="axisCol" showAll="0">
      <items count="5">
        <item sd="0" m="1" x="1"/>
        <item sd="0" m="1" x="2"/>
        <item sd="0" m="1" x="3"/>
        <item x="0"/>
        <item t="default"/>
      </items>
    </pivotField>
    <pivotField axis="axisCol" showAll="0">
      <items count="10">
        <item m="1" x="3"/>
        <item m="1" x="6"/>
        <item m="1" x="8"/>
        <item m="1" x="1"/>
        <item m="1" x="4"/>
        <item m="1" x="7"/>
        <item m="1" x="2"/>
        <item m="1" x="5"/>
        <item x="0"/>
        <item t="default"/>
      </items>
    </pivotField>
  </pivotFields>
  <rowFields count="1">
    <field x="1"/>
  </rowFields>
  <rowItems count="2">
    <i>
      <x v="110"/>
    </i>
    <i t="grand">
      <x/>
    </i>
  </rowItems>
  <colFields count="2">
    <field x="6"/>
    <field x="7"/>
  </colFields>
  <colItems count="3">
    <i>
      <x v="3"/>
      <x v="8"/>
    </i>
    <i t="default">
      <x v="3"/>
    </i>
    <i t="grand">
      <x/>
    </i>
  </colItems>
  <pageFields count="1">
    <pageField fld="3" hier="-1"/>
  </pageFields>
  <dataFields count="1">
    <dataField name="Payments" fld="4" baseField="1" baseItem="0" numFmtId="165"/>
  </dataFields>
  <formats count="11">
    <format dxfId="22">
      <pivotArea dataOnly="0" grandCol="1" outline="0" fieldPosition="0"/>
    </format>
    <format dxfId="21">
      <pivotArea dataOnly="0" labelOnly="1" outline="0" fieldPosition="0">
        <references count="1">
          <reference field="3" count="0"/>
        </references>
      </pivotArea>
    </format>
    <format dxfId="20">
      <pivotArea type="origin" dataOnly="0" labelOnly="1" outline="0" fieldPosition="0"/>
    </format>
    <format dxfId="19">
      <pivotArea field="6" type="button" dataOnly="0" labelOnly="1" outline="0" axis="axisCol" fieldPosition="0"/>
    </format>
    <format dxfId="18">
      <pivotArea field="7" type="button" dataOnly="0" labelOnly="1" outline="0" axis="axisCol" fieldPosition="1"/>
    </format>
    <format dxfId="17">
      <pivotArea type="topRight" dataOnly="0" labelOnly="1" outline="0" fieldPosition="0"/>
    </format>
    <format dxfId="16">
      <pivotArea field="1" type="button" dataOnly="0" labelOnly="1" outline="0" axis="axisRow" fieldPosition="0"/>
    </format>
    <format dxfId="15">
      <pivotArea dataOnly="0" labelOnly="1" fieldPosition="0">
        <references count="1">
          <reference field="6" count="0"/>
        </references>
      </pivotArea>
    </format>
    <format dxfId="14">
      <pivotArea dataOnly="0" labelOnly="1" fieldPosition="0">
        <references count="1">
          <reference field="6" count="0" defaultSubtotal="1"/>
        </references>
      </pivotArea>
    </format>
    <format dxfId="13">
      <pivotArea dataOnly="0" labelOnly="1" grandCol="1" outline="0" fieldPosition="0"/>
    </format>
    <format dxfId="12">
      <pivotArea dataOnly="0" labelOnly="1" fieldPosition="0">
        <references count="2">
          <reference field="6" count="0" selected="0"/>
          <reference field="7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mpd="sng" algn="ctr">
          <a:solidFill>
            <a:schemeClr val="phClr"/>
          </a:solidFill>
          <a:prstDash val="solid"/>
          <a:miter lim="800000"/>
        </a:ln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1"/>
  <dimension ref="A1:Z136"/>
  <sheetViews>
    <sheetView showGridLines="0" tabSelected="1" topLeftCell="C1" zoomScale="85" zoomScaleNormal="85" workbookViewId="0">
      <selection activeCell="D1" sqref="D1"/>
    </sheetView>
  </sheetViews>
  <sheetFormatPr defaultColWidth="9.140625" defaultRowHeight="15" x14ac:dyDescent="0.25"/>
  <cols>
    <col min="1" max="1" width="7.140625" hidden="1" customWidth="1"/>
    <col min="2" max="2" width="10.28515625" hidden="1" customWidth="1"/>
    <col min="3" max="3" width="2.42578125" customWidth="1"/>
    <col min="4" max="4" width="33.42578125" customWidth="1"/>
    <col min="5" max="5" width="13.140625" style="2" customWidth="1"/>
    <col min="6" max="6" width="12.28515625" style="3" customWidth="1"/>
    <col min="7" max="7" width="26.140625" style="3" customWidth="1"/>
    <col min="8" max="8" width="4" hidden="1" customWidth="1"/>
    <col min="9" max="9" width="7" hidden="1" customWidth="1"/>
    <col min="10" max="10" width="0.85546875" customWidth="1"/>
    <col min="11" max="11" width="1.28515625" customWidth="1"/>
    <col min="12" max="12" width="8" customWidth="1"/>
    <col min="13" max="13" width="7.140625" customWidth="1"/>
    <col min="14" max="14" width="7.28515625" customWidth="1"/>
    <col min="16" max="16" width="8.42578125" customWidth="1"/>
    <col min="17" max="17" width="7.42578125" customWidth="1"/>
    <col min="18" max="18" width="8.28515625" customWidth="1"/>
    <col min="19" max="19" width="7.42578125" customWidth="1"/>
    <col min="20" max="20" width="23.7109375" style="3" customWidth="1"/>
    <col min="21" max="21" width="1.140625" customWidth="1"/>
  </cols>
  <sheetData>
    <row r="1" spans="1:24" ht="27.75" customHeight="1" x14ac:dyDescent="0.25">
      <c r="C1" s="4"/>
      <c r="D1" s="5"/>
      <c r="E1" s="6"/>
      <c r="F1" s="6"/>
      <c r="G1" s="6"/>
      <c r="H1" s="4"/>
      <c r="I1" s="4"/>
      <c r="J1" s="4"/>
      <c r="K1" s="4"/>
      <c r="L1" s="7"/>
      <c r="M1" s="8"/>
      <c r="N1" s="182"/>
      <c r="O1" s="182"/>
      <c r="P1" s="183"/>
      <c r="Q1" s="183"/>
      <c r="R1" s="4"/>
      <c r="S1" s="4"/>
      <c r="T1" s="4"/>
      <c r="U1" s="4"/>
    </row>
    <row r="2" spans="1:24" ht="21" customHeight="1" x14ac:dyDescent="0.3">
      <c r="B2" s="9" t="s">
        <v>0</v>
      </c>
      <c r="C2" s="10"/>
      <c r="D2" s="10" t="s">
        <v>1</v>
      </c>
      <c r="E2" s="11" t="s">
        <v>2</v>
      </c>
      <c r="F2" s="140" t="s">
        <v>3</v>
      </c>
      <c r="G2" s="12" t="s">
        <v>4</v>
      </c>
      <c r="H2" s="9"/>
      <c r="I2" s="9"/>
      <c r="J2" s="10"/>
      <c r="K2" s="10"/>
      <c r="L2" s="153" t="s">
        <v>5</v>
      </c>
      <c r="M2" s="153"/>
      <c r="N2" s="153"/>
      <c r="O2" s="153"/>
      <c r="P2" s="153"/>
      <c r="Q2" s="153"/>
      <c r="R2" s="153"/>
      <c r="S2" s="153"/>
      <c r="T2" s="153"/>
      <c r="U2" s="4"/>
    </row>
    <row r="3" spans="1:24" s="1" customFormat="1" ht="15" customHeight="1" x14ac:dyDescent="0.3">
      <c r="B3"/>
      <c r="C3" s="4"/>
      <c r="D3" s="177" t="s">
        <v>6</v>
      </c>
      <c r="E3" s="177"/>
      <c r="F3" s="177"/>
      <c r="G3" s="13">
        <f>SUM(G4:G9)</f>
        <v>0</v>
      </c>
      <c r="H3" s="14"/>
      <c r="J3" s="10"/>
      <c r="U3" s="15"/>
    </row>
    <row r="4" spans="1:24" ht="15" customHeight="1" x14ac:dyDescent="0.3">
      <c r="A4" s="16"/>
      <c r="B4" s="16"/>
      <c r="C4" s="17"/>
      <c r="D4" s="16" t="s">
        <v>7</v>
      </c>
      <c r="E4" s="18">
        <f>SUMIFS(AmountCASETTO,CauseCode,"CC_APERTURAFONDOCASSA",CashRegister,M1,PaymentCode,"CASH")</f>
        <v>0</v>
      </c>
      <c r="F4" s="19"/>
      <c r="G4" s="20">
        <f t="shared" ref="G4:G9" si="0">E4</f>
        <v>0</v>
      </c>
      <c r="J4" s="10"/>
      <c r="T4" s="1"/>
      <c r="U4" s="4"/>
    </row>
    <row r="5" spans="1:24" ht="15" customHeight="1" x14ac:dyDescent="0.3">
      <c r="A5" s="16"/>
      <c r="B5" s="16"/>
      <c r="C5" s="17"/>
      <c r="D5" s="16" t="s">
        <v>8</v>
      </c>
      <c r="E5" s="18">
        <f>SUMIFS(AmountCASETTO,CauseCode,"CC_VERSAMENTO",CashRegister,M1,PaymentCode,"CASH")</f>
        <v>0</v>
      </c>
      <c r="F5" s="21"/>
      <c r="G5" s="20">
        <f t="shared" si="0"/>
        <v>0</v>
      </c>
      <c r="H5" s="22"/>
      <c r="J5" s="10"/>
      <c r="T5" s="1"/>
      <c r="U5" s="4"/>
    </row>
    <row r="6" spans="1:24" ht="16.5" customHeight="1" x14ac:dyDescent="0.3">
      <c r="A6" s="16"/>
      <c r="B6" s="16"/>
      <c r="C6" s="17"/>
      <c r="D6" s="23" t="s">
        <v>9</v>
      </c>
      <c r="E6" s="18">
        <f>SUMIFS(AmountCASETTO,CauseCode,"CC_PRELIEVO",CashRegister,M1,PaymentCode,"CASH")</f>
        <v>0</v>
      </c>
      <c r="F6" s="21"/>
      <c r="G6" s="20">
        <f>E6</f>
        <v>0</v>
      </c>
      <c r="H6" s="22"/>
      <c r="J6" s="10"/>
      <c r="L6" s="24">
        <v>0</v>
      </c>
      <c r="M6" s="24">
        <v>0</v>
      </c>
      <c r="N6" s="24">
        <v>0</v>
      </c>
      <c r="O6" s="24">
        <v>0</v>
      </c>
      <c r="P6" s="24">
        <v>0</v>
      </c>
      <c r="Q6" s="24">
        <v>0</v>
      </c>
      <c r="R6" s="24">
        <v>0</v>
      </c>
      <c r="S6" s="24">
        <v>0</v>
      </c>
      <c r="T6" s="25">
        <f>(L6*2)+(M6*1)+(N6*0.5)+O6*0.2+P6*0.1+Q6*0.05+R6*0.02+S6*0.01</f>
        <v>0</v>
      </c>
      <c r="U6" s="4"/>
    </row>
    <row r="7" spans="1:24" ht="16.5" customHeight="1" x14ac:dyDescent="0.3">
      <c r="A7" s="16"/>
      <c r="B7" s="16"/>
      <c r="C7" s="17"/>
      <c r="D7" s="23" t="s">
        <v>10</v>
      </c>
      <c r="E7" s="18">
        <f>SUMIFS(AmountCASETTO,CauseCode,"CC_SPESE",CashRegister,M1,PaymentCode,"CASH",Source,"ST_CASSETTO")</f>
        <v>0</v>
      </c>
      <c r="F7" s="21"/>
      <c r="G7" s="20">
        <f t="shared" si="0"/>
        <v>0</v>
      </c>
      <c r="H7" s="22" t="s">
        <v>11</v>
      </c>
      <c r="J7" s="10"/>
      <c r="S7" s="26"/>
      <c r="T7"/>
      <c r="U7" s="4"/>
    </row>
    <row r="8" spans="1:24" ht="16.5" customHeight="1" x14ac:dyDescent="0.4">
      <c r="A8" s="16"/>
      <c r="B8" s="16"/>
      <c r="C8" s="17"/>
      <c r="D8" s="23" t="s">
        <v>12</v>
      </c>
      <c r="E8" s="18">
        <f>SUMIFS(AmountCASETTO,Destination,"ST_CASSETTO",CashRegister,M1,PaymentCode,"CASH") -E4-E5</f>
        <v>0</v>
      </c>
      <c r="F8" s="21"/>
      <c r="G8" s="20">
        <f t="shared" si="0"/>
        <v>0</v>
      </c>
      <c r="H8" s="156">
        <f>G4+G5-G6-G7+G8-G9</f>
        <v>0</v>
      </c>
      <c r="J8" s="10"/>
      <c r="S8" s="26"/>
      <c r="T8" s="27"/>
      <c r="U8" s="4"/>
    </row>
    <row r="9" spans="1:24" ht="16.5" customHeight="1" x14ac:dyDescent="0.3">
      <c r="A9" s="16"/>
      <c r="B9" s="16"/>
      <c r="C9" s="17"/>
      <c r="D9" s="23" t="s">
        <v>13</v>
      </c>
      <c r="E9" s="18">
        <f>SUMIFS(AmountCASETTO,Source,"ST_CASSETTO",CashRegister,M1,PaymentCode,"CASH") -E6-E7</f>
        <v>0</v>
      </c>
      <c r="F9" s="21"/>
      <c r="G9" s="20">
        <f t="shared" si="0"/>
        <v>0</v>
      </c>
      <c r="H9" s="156"/>
      <c r="J9" s="10"/>
      <c r="L9" s="24">
        <v>0</v>
      </c>
      <c r="M9" s="24">
        <v>0</v>
      </c>
      <c r="N9" s="24">
        <v>0</v>
      </c>
      <c r="O9" s="24">
        <v>0</v>
      </c>
      <c r="P9" s="24">
        <v>0</v>
      </c>
      <c r="Q9" s="24">
        <v>0</v>
      </c>
      <c r="S9" s="138"/>
      <c r="T9" s="25">
        <f>(L9*200)+(M9*100)+(N9*50)+O9*20+P9*10+Q9*5</f>
        <v>0</v>
      </c>
      <c r="U9" s="4"/>
    </row>
    <row r="10" spans="1:24" ht="15" customHeight="1" x14ac:dyDescent="0.3">
      <c r="C10" s="4"/>
      <c r="D10" s="178" t="s">
        <v>14</v>
      </c>
      <c r="E10" s="178"/>
      <c r="F10" s="178"/>
      <c r="G10" s="13">
        <f>SUMIF(B11:B22, "VAT*", G11:G22) - SUMIF(B11:B22, "CN*", G11:G22) +G24-G25+G26</f>
        <v>0</v>
      </c>
      <c r="H10" s="14"/>
      <c r="I10" s="28"/>
      <c r="J10" s="10"/>
      <c r="K10" s="4"/>
      <c r="L10" s="153" t="s">
        <v>15</v>
      </c>
      <c r="M10" s="153"/>
      <c r="N10" s="153"/>
      <c r="O10" s="153"/>
      <c r="P10" s="153"/>
      <c r="Q10" s="153"/>
      <c r="R10" s="153"/>
      <c r="S10" s="153"/>
      <c r="T10" s="153"/>
      <c r="U10" s="4"/>
    </row>
    <row r="11" spans="1:24" ht="15" customHeight="1" x14ac:dyDescent="0.3">
      <c r="A11" s="16" t="s">
        <v>16</v>
      </c>
      <c r="B11" s="16"/>
      <c r="C11" s="17"/>
      <c r="D11" s="16"/>
      <c r="E11" s="20"/>
      <c r="F11" s="21"/>
      <c r="G11" s="29">
        <f t="shared" ref="G11:G22" si="1">E11</f>
        <v>0</v>
      </c>
      <c r="J11" s="10"/>
      <c r="P11" s="154" t="s">
        <v>17</v>
      </c>
      <c r="Q11" s="154"/>
      <c r="R11" s="154"/>
      <c r="S11" s="155">
        <f>T9+T6</f>
        <v>0</v>
      </c>
      <c r="T11" s="155"/>
      <c r="U11" s="4"/>
    </row>
    <row r="12" spans="1:24" ht="16.5" customHeight="1" x14ac:dyDescent="0.3">
      <c r="A12" s="16" t="s">
        <v>16</v>
      </c>
      <c r="B12" s="16"/>
      <c r="C12" s="17"/>
      <c r="D12" s="16"/>
      <c r="E12" s="20"/>
      <c r="F12" s="21"/>
      <c r="G12" s="29">
        <f>E12</f>
        <v>0</v>
      </c>
      <c r="J12" s="10"/>
      <c r="P12" s="154"/>
      <c r="Q12" s="154"/>
      <c r="R12" s="154"/>
      <c r="S12" s="155"/>
      <c r="T12" s="155"/>
      <c r="U12" s="4"/>
    </row>
    <row r="13" spans="1:24" ht="15" customHeight="1" x14ac:dyDescent="0.3">
      <c r="A13" s="16" t="s">
        <v>16</v>
      </c>
      <c r="B13" s="16"/>
      <c r="C13" s="17"/>
      <c r="D13" s="16"/>
      <c r="E13" s="20"/>
      <c r="F13" s="21"/>
      <c r="G13" s="29">
        <f t="shared" si="1"/>
        <v>0</v>
      </c>
      <c r="H13" s="22"/>
      <c r="J13" s="10"/>
      <c r="P13" s="154" t="s">
        <v>18</v>
      </c>
      <c r="Q13" s="154"/>
      <c r="R13" s="154"/>
      <c r="S13" s="155">
        <f>G3 + G28</f>
        <v>0</v>
      </c>
      <c r="T13" s="155"/>
      <c r="U13" s="4"/>
    </row>
    <row r="14" spans="1:24" ht="15" customHeight="1" x14ac:dyDescent="0.3">
      <c r="A14" s="16" t="s">
        <v>16</v>
      </c>
      <c r="B14" s="16"/>
      <c r="C14" s="17"/>
      <c r="D14" s="16"/>
      <c r="E14" s="20"/>
      <c r="F14" s="21"/>
      <c r="G14" s="29">
        <f t="shared" si="1"/>
        <v>0</v>
      </c>
      <c r="H14" s="156"/>
      <c r="J14" s="10"/>
      <c r="P14" s="154"/>
      <c r="Q14" s="154"/>
      <c r="R14" s="154"/>
      <c r="S14" s="155"/>
      <c r="T14" s="155"/>
      <c r="U14" s="4"/>
    </row>
    <row r="15" spans="1:24" ht="15" customHeight="1" x14ac:dyDescent="0.3">
      <c r="A15" s="16" t="s">
        <v>16</v>
      </c>
      <c r="B15" s="16"/>
      <c r="C15" s="17"/>
      <c r="D15" s="16"/>
      <c r="E15" s="20"/>
      <c r="F15" s="21"/>
      <c r="G15" s="29">
        <f t="shared" si="1"/>
        <v>0</v>
      </c>
      <c r="H15" s="156"/>
      <c r="J15" s="10"/>
      <c r="P15" s="154" t="s">
        <v>19</v>
      </c>
      <c r="Q15" s="154"/>
      <c r="R15" s="154"/>
      <c r="S15" s="157">
        <f>ROUND(S11-S13,2)</f>
        <v>0</v>
      </c>
      <c r="T15" s="157"/>
      <c r="U15" s="4"/>
      <c r="X15" s="30"/>
    </row>
    <row r="16" spans="1:24" ht="15" customHeight="1" x14ac:dyDescent="0.3">
      <c r="A16" s="16" t="s">
        <v>16</v>
      </c>
      <c r="B16" s="16"/>
      <c r="C16" s="17"/>
      <c r="D16" s="16"/>
      <c r="E16" s="20"/>
      <c r="F16" s="21"/>
      <c r="G16" s="29">
        <f t="shared" si="1"/>
        <v>0</v>
      </c>
      <c r="J16" s="10"/>
      <c r="P16" s="154"/>
      <c r="Q16" s="154"/>
      <c r="R16" s="154"/>
      <c r="S16" s="157"/>
      <c r="T16" s="157"/>
      <c r="U16" s="4"/>
    </row>
    <row r="17" spans="1:26" ht="15" customHeight="1" x14ac:dyDescent="0.3">
      <c r="A17" s="16" t="s">
        <v>16</v>
      </c>
      <c r="B17" s="16"/>
      <c r="C17" s="17"/>
      <c r="D17" s="16"/>
      <c r="E17" s="20"/>
      <c r="F17" s="21"/>
      <c r="G17" s="29">
        <f>E17</f>
        <v>0</v>
      </c>
      <c r="J17" s="10"/>
      <c r="L17" s="158" t="s">
        <v>20</v>
      </c>
      <c r="M17" s="159"/>
      <c r="N17" s="159"/>
      <c r="O17" s="159"/>
      <c r="P17" s="159"/>
      <c r="Q17" s="159"/>
      <c r="R17" s="159"/>
      <c r="S17" s="159"/>
      <c r="T17" s="160"/>
      <c r="U17" s="4"/>
    </row>
    <row r="18" spans="1:26" ht="13.5" customHeight="1" x14ac:dyDescent="0.3">
      <c r="A18" s="16" t="s">
        <v>16</v>
      </c>
      <c r="B18" s="16"/>
      <c r="C18" s="17"/>
      <c r="D18" s="16"/>
      <c r="E18" s="20"/>
      <c r="F18" s="21"/>
      <c r="G18" s="29">
        <f>E18</f>
        <v>0</v>
      </c>
      <c r="H18" s="31"/>
      <c r="J18" s="10"/>
      <c r="L18" s="161"/>
      <c r="M18" s="162"/>
      <c r="N18" s="162"/>
      <c r="O18" s="162"/>
      <c r="P18" s="162"/>
      <c r="Q18" s="162"/>
      <c r="R18" s="162"/>
      <c r="S18" s="162"/>
      <c r="T18" s="163"/>
      <c r="U18" s="4"/>
    </row>
    <row r="19" spans="1:26" ht="15" customHeight="1" x14ac:dyDescent="0.3">
      <c r="A19" s="16" t="s">
        <v>16</v>
      </c>
      <c r="B19" s="16"/>
      <c r="C19" s="17"/>
      <c r="D19" s="16"/>
      <c r="E19" s="20"/>
      <c r="F19" s="21"/>
      <c r="G19" s="29">
        <f t="shared" si="1"/>
        <v>0</v>
      </c>
      <c r="J19" s="10"/>
      <c r="L19" s="164"/>
      <c r="M19" s="165"/>
      <c r="N19" s="165"/>
      <c r="O19" s="165"/>
      <c r="P19" s="165"/>
      <c r="Q19" s="165"/>
      <c r="R19" s="165"/>
      <c r="S19" s="165"/>
      <c r="T19" s="166"/>
      <c r="U19" s="4"/>
    </row>
    <row r="20" spans="1:26" ht="15" customHeight="1" x14ac:dyDescent="0.3">
      <c r="A20" s="16" t="s">
        <v>16</v>
      </c>
      <c r="B20" s="16"/>
      <c r="C20" s="17"/>
      <c r="D20" s="16"/>
      <c r="E20" s="20"/>
      <c r="F20" s="21"/>
      <c r="G20" s="29">
        <f t="shared" si="1"/>
        <v>0</v>
      </c>
      <c r="J20" s="10"/>
      <c r="L20" s="167"/>
      <c r="M20" s="168"/>
      <c r="N20" s="168"/>
      <c r="O20" s="168"/>
      <c r="P20" s="168"/>
      <c r="Q20" s="168"/>
      <c r="R20" s="168"/>
      <c r="S20" s="168"/>
      <c r="T20" s="169"/>
      <c r="U20" s="4"/>
    </row>
    <row r="21" spans="1:26" ht="15" customHeight="1" x14ac:dyDescent="0.3">
      <c r="A21" s="16" t="s">
        <v>16</v>
      </c>
      <c r="B21" s="16"/>
      <c r="C21" s="17"/>
      <c r="D21" s="16"/>
      <c r="E21" s="20"/>
      <c r="F21" s="21"/>
      <c r="G21" s="29">
        <f t="shared" si="1"/>
        <v>0</v>
      </c>
      <c r="J21" s="10"/>
      <c r="L21" s="167"/>
      <c r="M21" s="168"/>
      <c r="N21" s="168"/>
      <c r="O21" s="168"/>
      <c r="P21" s="168"/>
      <c r="Q21" s="168"/>
      <c r="R21" s="168"/>
      <c r="S21" s="168"/>
      <c r="T21" s="169"/>
      <c r="U21" s="4"/>
    </row>
    <row r="22" spans="1:26" ht="15" customHeight="1" x14ac:dyDescent="0.3">
      <c r="A22" s="16" t="s">
        <v>16</v>
      </c>
      <c r="B22" s="16"/>
      <c r="C22" s="4"/>
      <c r="G22" s="29">
        <f t="shared" si="1"/>
        <v>0</v>
      </c>
      <c r="H22" s="32"/>
      <c r="J22" s="10"/>
      <c r="L22" s="167"/>
      <c r="M22" s="168"/>
      <c r="N22" s="168"/>
      <c r="O22" s="168"/>
      <c r="P22" s="168"/>
      <c r="Q22" s="168"/>
      <c r="R22" s="168"/>
      <c r="S22" s="168"/>
      <c r="T22" s="169"/>
      <c r="U22" s="4"/>
    </row>
    <row r="23" spans="1:26" ht="15" customHeight="1" x14ac:dyDescent="0.3">
      <c r="A23" s="16" t="s">
        <v>21</v>
      </c>
      <c r="B23" s="16" t="s">
        <v>22</v>
      </c>
      <c r="C23" s="17"/>
      <c r="D23" s="16" t="s">
        <v>23</v>
      </c>
      <c r="E23" s="20"/>
      <c r="F23" s="21"/>
      <c r="G23" s="20">
        <f>E23</f>
        <v>0</v>
      </c>
      <c r="H23" s="32"/>
      <c r="J23" s="10"/>
      <c r="L23" s="170"/>
      <c r="M23" s="171"/>
      <c r="N23" s="171"/>
      <c r="O23" s="171"/>
      <c r="P23" s="171"/>
      <c r="Q23" s="171"/>
      <c r="R23" s="171"/>
      <c r="S23" s="171"/>
      <c r="T23" s="172"/>
      <c r="U23" s="4"/>
    </row>
    <row r="24" spans="1:26" ht="15" customHeight="1" x14ac:dyDescent="0.3">
      <c r="A24" s="16" t="s">
        <v>21</v>
      </c>
      <c r="B24" s="16" t="s">
        <v>24</v>
      </c>
      <c r="C24" s="17"/>
      <c r="D24" s="16" t="s">
        <v>25</v>
      </c>
      <c r="E24" s="20"/>
      <c r="F24" s="21"/>
      <c r="G24" s="20">
        <f>E24</f>
        <v>0</v>
      </c>
      <c r="H24" s="32"/>
      <c r="J24" s="10"/>
      <c r="K24" s="173" t="s">
        <v>26</v>
      </c>
      <c r="L24" s="173"/>
      <c r="M24" s="173"/>
      <c r="N24" s="33"/>
      <c r="O24" s="33"/>
      <c r="P24" s="33"/>
      <c r="Q24" s="33"/>
      <c r="R24" s="33"/>
      <c r="S24" s="33"/>
      <c r="T24" s="33"/>
      <c r="U24" s="4"/>
      <c r="X24" s="30"/>
    </row>
    <row r="25" spans="1:26" ht="15" customHeight="1" x14ac:dyDescent="0.3">
      <c r="A25" s="16" t="s">
        <v>21</v>
      </c>
      <c r="B25" s="16" t="s">
        <v>27</v>
      </c>
      <c r="C25" s="17"/>
      <c r="D25" s="16" t="s">
        <v>28</v>
      </c>
      <c r="E25" s="20"/>
      <c r="F25" s="21"/>
      <c r="G25" s="20">
        <f>E25</f>
        <v>0</v>
      </c>
      <c r="J25" s="10"/>
      <c r="K25" s="173"/>
      <c r="L25" s="173"/>
      <c r="M25" s="173"/>
      <c r="N25" s="4"/>
      <c r="O25" s="4"/>
      <c r="P25" s="4"/>
      <c r="Q25" s="4"/>
      <c r="R25" s="4"/>
      <c r="S25" s="4"/>
      <c r="T25" s="4"/>
      <c r="U25" s="4"/>
    </row>
    <row r="26" spans="1:26" ht="15" customHeight="1" x14ac:dyDescent="0.3">
      <c r="A26" s="16" t="s">
        <v>21</v>
      </c>
      <c r="B26" s="16" t="s">
        <v>29</v>
      </c>
      <c r="C26" s="17"/>
      <c r="D26" s="16" t="s">
        <v>30</v>
      </c>
      <c r="E26" s="20"/>
      <c r="F26" s="21"/>
      <c r="G26" s="20">
        <f>E26</f>
        <v>0</v>
      </c>
      <c r="J26" s="34" t="s">
        <v>31</v>
      </c>
      <c r="K26" s="174"/>
      <c r="L26" s="174"/>
      <c r="M26" s="174"/>
      <c r="N26" s="174"/>
      <c r="O26" s="174"/>
      <c r="P26" s="174"/>
      <c r="Q26" s="174"/>
      <c r="R26" s="174"/>
      <c r="S26" s="174"/>
      <c r="T26" s="174"/>
      <c r="U26" s="4"/>
      <c r="W26" s="30"/>
      <c r="Y26" s="30"/>
    </row>
    <row r="27" spans="1:26" ht="21.75" customHeight="1" x14ac:dyDescent="0.7">
      <c r="C27" s="4"/>
      <c r="D27" s="181" t="s">
        <v>32</v>
      </c>
      <c r="E27" s="181"/>
      <c r="F27" s="181"/>
      <c r="G27" s="13">
        <f>SUM(G28:G39)-G43</f>
        <v>0</v>
      </c>
      <c r="J27" s="34"/>
      <c r="K27" s="35"/>
      <c r="L27" s="35"/>
      <c r="M27" s="35"/>
      <c r="N27" s="36"/>
      <c r="O27" s="36"/>
      <c r="P27" s="4"/>
      <c r="Q27" s="4"/>
      <c r="R27" s="4"/>
      <c r="S27" s="37"/>
      <c r="T27" s="4"/>
      <c r="U27" s="4"/>
    </row>
    <row r="28" spans="1:26" ht="15" customHeight="1" x14ac:dyDescent="0.3">
      <c r="A28" s="16" t="s">
        <v>33</v>
      </c>
      <c r="B28" s="16" t="s">
        <v>34</v>
      </c>
      <c r="C28" s="17"/>
      <c r="D28" s="38"/>
      <c r="E28" s="20"/>
      <c r="F28" s="21"/>
      <c r="G28" s="29">
        <f>E28</f>
        <v>0</v>
      </c>
      <c r="J28" s="34"/>
      <c r="K28" s="39"/>
      <c r="N28" s="176"/>
      <c r="O28" s="176"/>
      <c r="P28" s="176"/>
      <c r="Q28" s="175"/>
      <c r="R28" s="175"/>
      <c r="V28" s="40"/>
      <c r="X28" s="30"/>
    </row>
    <row r="29" spans="1:26" ht="15" customHeight="1" x14ac:dyDescent="0.3">
      <c r="A29" s="16"/>
      <c r="B29" s="16"/>
      <c r="C29" s="17"/>
      <c r="D29" s="38" t="s">
        <v>35</v>
      </c>
      <c r="E29" s="20">
        <f>SUM(E45:E61)</f>
        <v>0</v>
      </c>
      <c r="F29" s="21"/>
      <c r="G29" s="20">
        <f>SUM(G45:G61)</f>
        <v>0</v>
      </c>
      <c r="J29" s="34"/>
      <c r="K29" s="39"/>
      <c r="L29" s="184" t="s">
        <v>129</v>
      </c>
      <c r="M29" s="184"/>
      <c r="N29" s="184"/>
      <c r="O29" s="185" t="s">
        <v>123</v>
      </c>
      <c r="P29" s="185"/>
      <c r="Q29" s="184" t="s">
        <v>130</v>
      </c>
      <c r="R29" s="184"/>
      <c r="S29" s="184"/>
      <c r="T29" s="186" t="s">
        <v>131</v>
      </c>
      <c r="U29" s="186"/>
      <c r="V29" s="186"/>
      <c r="W29" s="186"/>
      <c r="X29" s="186"/>
      <c r="Y29" s="186"/>
    </row>
    <row r="30" spans="1:26" ht="15" customHeight="1" x14ac:dyDescent="0.3">
      <c r="A30" s="16" t="s">
        <v>33</v>
      </c>
      <c r="B30" s="16" t="s">
        <v>36</v>
      </c>
      <c r="C30" s="17"/>
      <c r="D30" s="38"/>
      <c r="E30" s="20"/>
      <c r="F30" s="21"/>
      <c r="G30" s="29">
        <f t="shared" ref="G30:G38" si="2">E30</f>
        <v>0</v>
      </c>
      <c r="H30" s="32"/>
      <c r="J30" s="10"/>
      <c r="K30" s="143"/>
      <c r="L30" s="149"/>
      <c r="M30" s="149"/>
      <c r="N30" s="149"/>
      <c r="O30" s="187"/>
      <c r="P30" s="187"/>
      <c r="Q30" s="188"/>
      <c r="R30" s="188"/>
      <c r="S30" s="188"/>
      <c r="T30" s="189"/>
      <c r="U30" s="189"/>
      <c r="V30" s="189"/>
      <c r="W30" s="189"/>
      <c r="X30" s="189"/>
      <c r="Y30" s="189"/>
    </row>
    <row r="31" spans="1:26" ht="15" customHeight="1" x14ac:dyDescent="0.3">
      <c r="A31" s="16" t="s">
        <v>33</v>
      </c>
      <c r="B31" s="16" t="s">
        <v>37</v>
      </c>
      <c r="C31" s="17"/>
      <c r="D31" s="38"/>
      <c r="E31" s="20"/>
      <c r="F31" s="21"/>
      <c r="G31" s="29">
        <f t="shared" si="2"/>
        <v>0</v>
      </c>
      <c r="J31" s="34"/>
      <c r="K31" s="39"/>
      <c r="L31" s="149"/>
      <c r="M31" s="149"/>
      <c r="N31" s="149"/>
      <c r="O31" s="147"/>
      <c r="P31" s="147"/>
      <c r="Q31" s="194"/>
      <c r="R31" s="194"/>
      <c r="S31" s="194"/>
      <c r="T31" s="189"/>
      <c r="U31" s="189"/>
      <c r="V31" s="189"/>
      <c r="W31" s="189"/>
      <c r="X31" s="189"/>
      <c r="Y31" s="189"/>
    </row>
    <row r="32" spans="1:26" ht="15" customHeight="1" x14ac:dyDescent="0.3">
      <c r="A32" s="16" t="s">
        <v>33</v>
      </c>
      <c r="B32" s="16" t="s">
        <v>38</v>
      </c>
      <c r="C32" s="17"/>
      <c r="D32" s="38"/>
      <c r="E32" s="20"/>
      <c r="F32" s="21"/>
      <c r="G32" s="29">
        <f t="shared" si="2"/>
        <v>0</v>
      </c>
      <c r="J32" s="10"/>
      <c r="K32" s="39"/>
      <c r="L32" s="149"/>
      <c r="M32" s="149"/>
      <c r="N32" s="149"/>
      <c r="O32" s="147"/>
      <c r="P32" s="147"/>
      <c r="Q32" s="194"/>
      <c r="R32" s="194"/>
      <c r="S32" s="194"/>
      <c r="T32" s="189"/>
      <c r="U32" s="189"/>
      <c r="V32" s="189"/>
      <c r="W32" s="189"/>
      <c r="X32" s="189"/>
      <c r="Y32" s="189"/>
      <c r="Z32" s="41"/>
    </row>
    <row r="33" spans="1:26" ht="15" customHeight="1" x14ac:dyDescent="0.3">
      <c r="A33" s="16" t="s">
        <v>33</v>
      </c>
      <c r="B33" s="16" t="s">
        <v>39</v>
      </c>
      <c r="C33" s="17"/>
      <c r="D33" s="38"/>
      <c r="E33" s="20"/>
      <c r="F33" s="21"/>
      <c r="G33" s="29">
        <f t="shared" si="2"/>
        <v>0</v>
      </c>
      <c r="H33" s="16"/>
      <c r="J33" s="10"/>
      <c r="L33" s="179"/>
      <c r="M33" s="179"/>
      <c r="N33" s="179"/>
      <c r="O33" s="147"/>
      <c r="P33" s="147"/>
      <c r="Q33" s="195"/>
      <c r="R33" s="195"/>
      <c r="S33" s="195"/>
      <c r="T33" s="149"/>
      <c r="U33" s="149"/>
      <c r="V33" s="149"/>
      <c r="W33" s="149"/>
      <c r="X33" s="149"/>
      <c r="Y33" s="149"/>
      <c r="Z33" s="42"/>
    </row>
    <row r="34" spans="1:26" ht="15" customHeight="1" x14ac:dyDescent="0.3">
      <c r="A34" s="16" t="s">
        <v>33</v>
      </c>
      <c r="B34" s="16" t="s">
        <v>40</v>
      </c>
      <c r="C34" s="17"/>
      <c r="D34" s="38"/>
      <c r="E34" s="20"/>
      <c r="F34" s="21"/>
      <c r="G34" s="29">
        <f>E34</f>
        <v>0</v>
      </c>
      <c r="H34" s="43"/>
      <c r="J34" s="10"/>
      <c r="L34" s="179"/>
      <c r="M34" s="179"/>
      <c r="N34" s="179"/>
      <c r="O34" s="180"/>
      <c r="P34" s="180"/>
      <c r="Q34" s="149"/>
      <c r="R34" s="149"/>
      <c r="S34" s="149"/>
      <c r="T34" s="196"/>
      <c r="U34" s="196"/>
      <c r="V34" s="196"/>
      <c r="W34" s="196"/>
      <c r="X34" s="196"/>
      <c r="Y34" s="196"/>
      <c r="Z34" s="42"/>
    </row>
    <row r="35" spans="1:26" ht="16.5" customHeight="1" x14ac:dyDescent="0.3">
      <c r="A35" s="16" t="s">
        <v>33</v>
      </c>
      <c r="B35" s="16" t="s">
        <v>41</v>
      </c>
      <c r="C35" s="17"/>
      <c r="D35" s="38"/>
      <c r="E35" s="20"/>
      <c r="F35" s="21"/>
      <c r="G35" s="29">
        <f t="shared" si="2"/>
        <v>0</v>
      </c>
      <c r="H35" s="16"/>
      <c r="J35" s="10"/>
      <c r="L35" s="149"/>
      <c r="M35" s="149"/>
      <c r="N35" s="149"/>
      <c r="O35" s="147"/>
      <c r="P35" s="147"/>
      <c r="Q35" s="149"/>
      <c r="R35" s="149"/>
      <c r="S35" s="149"/>
      <c r="T35" s="149"/>
      <c r="U35" s="149"/>
      <c r="V35" s="149"/>
      <c r="W35" s="149"/>
      <c r="X35" s="149"/>
      <c r="Y35" s="149"/>
      <c r="Z35" s="42"/>
    </row>
    <row r="36" spans="1:26" ht="15" customHeight="1" x14ac:dyDescent="0.3">
      <c r="A36" s="16" t="s">
        <v>33</v>
      </c>
      <c r="B36" s="16" t="s">
        <v>42</v>
      </c>
      <c r="C36" s="17"/>
      <c r="D36" s="38"/>
      <c r="E36" s="20"/>
      <c r="F36" s="21"/>
      <c r="G36" s="29">
        <f t="shared" si="2"/>
        <v>0</v>
      </c>
      <c r="H36" s="16"/>
      <c r="J36" s="10"/>
      <c r="L36" s="149"/>
      <c r="M36" s="149"/>
      <c r="N36" s="149"/>
      <c r="O36" s="147"/>
      <c r="P36" s="147"/>
      <c r="Q36" s="149"/>
      <c r="R36" s="149"/>
      <c r="S36" s="149"/>
      <c r="T36" s="148"/>
      <c r="U36" s="148"/>
      <c r="V36" s="148"/>
      <c r="W36" s="148"/>
      <c r="X36" s="148"/>
      <c r="Y36" s="148"/>
    </row>
    <row r="37" spans="1:26" ht="15" customHeight="1" x14ac:dyDescent="0.3">
      <c r="A37" s="16" t="s">
        <v>33</v>
      </c>
      <c r="B37" s="16" t="s">
        <v>43</v>
      </c>
      <c r="C37" s="17"/>
      <c r="D37" s="38"/>
      <c r="E37" s="20"/>
      <c r="F37" s="21"/>
      <c r="G37" s="29">
        <f t="shared" si="2"/>
        <v>0</v>
      </c>
      <c r="H37" s="16"/>
      <c r="J37" s="10"/>
      <c r="K37" s="1"/>
      <c r="L37" s="149"/>
      <c r="M37" s="149"/>
      <c r="N37" s="149"/>
      <c r="O37" s="147"/>
      <c r="P37" s="147"/>
      <c r="Q37" s="149"/>
      <c r="R37" s="149"/>
      <c r="S37" s="149"/>
      <c r="T37" s="149"/>
      <c r="U37" s="149"/>
      <c r="V37" s="149"/>
      <c r="W37" s="149"/>
      <c r="X37" s="149"/>
      <c r="Y37" s="149"/>
    </row>
    <row r="38" spans="1:26" ht="15" customHeight="1" x14ac:dyDescent="0.3">
      <c r="A38" s="16" t="s">
        <v>33</v>
      </c>
      <c r="B38" s="16" t="s">
        <v>44</v>
      </c>
      <c r="C38" s="17"/>
      <c r="D38" s="44"/>
      <c r="E38" s="20"/>
      <c r="F38" s="21"/>
      <c r="G38" s="29">
        <f t="shared" si="2"/>
        <v>0</v>
      </c>
      <c r="H38" s="16"/>
      <c r="I38" s="45"/>
      <c r="J38" s="10"/>
      <c r="K38" s="1"/>
      <c r="L38" s="149"/>
      <c r="M38" s="149"/>
      <c r="N38" s="149"/>
      <c r="O38" s="147"/>
      <c r="P38" s="147"/>
      <c r="Q38" s="149"/>
      <c r="R38" s="149"/>
      <c r="S38" s="149"/>
      <c r="T38" s="149"/>
      <c r="U38" s="149"/>
      <c r="V38" s="149"/>
      <c r="W38" s="149"/>
      <c r="X38" s="149"/>
      <c r="Y38" s="149"/>
      <c r="Z38" s="46"/>
    </row>
    <row r="39" spans="1:26" ht="15" customHeight="1" x14ac:dyDescent="0.3">
      <c r="A39" s="16"/>
      <c r="B39" s="16"/>
      <c r="C39" s="17"/>
      <c r="D39" s="150" t="s">
        <v>45</v>
      </c>
      <c r="E39" s="151"/>
      <c r="F39" s="152"/>
      <c r="G39" s="13">
        <f>SUM(G40:G41)</f>
        <v>0</v>
      </c>
      <c r="H39" s="16"/>
      <c r="I39" s="45"/>
      <c r="J39" s="10"/>
      <c r="K39" s="1"/>
      <c r="L39" s="149"/>
      <c r="M39" s="149"/>
      <c r="N39" s="149"/>
      <c r="O39" s="147"/>
      <c r="P39" s="147"/>
      <c r="Q39" s="149"/>
      <c r="R39" s="149"/>
      <c r="S39" s="149"/>
      <c r="T39" s="149"/>
      <c r="U39" s="149"/>
      <c r="V39" s="149"/>
      <c r="W39" s="149"/>
      <c r="X39" s="149"/>
      <c r="Y39" s="149"/>
      <c r="Z39" s="46"/>
    </row>
    <row r="40" spans="1:26" ht="15" customHeight="1" x14ac:dyDescent="0.3">
      <c r="A40" s="16" t="s">
        <v>46</v>
      </c>
      <c r="B40" s="16" t="s">
        <v>47</v>
      </c>
      <c r="C40" s="17"/>
      <c r="D40" s="44"/>
      <c r="E40" s="20"/>
      <c r="F40" s="21"/>
      <c r="G40" s="29">
        <f>E40</f>
        <v>0</v>
      </c>
      <c r="H40" s="16"/>
      <c r="I40" s="45"/>
      <c r="J40" s="10"/>
      <c r="K40" s="1"/>
      <c r="L40" s="149"/>
      <c r="M40" s="149"/>
      <c r="N40" s="149"/>
      <c r="O40" s="147"/>
      <c r="P40" s="147"/>
      <c r="Q40" s="149"/>
      <c r="R40" s="149"/>
      <c r="S40" s="149"/>
      <c r="T40" s="149"/>
      <c r="U40" s="149"/>
      <c r="V40" s="149"/>
      <c r="W40" s="149"/>
      <c r="X40" s="149"/>
      <c r="Y40" s="149"/>
      <c r="Z40" s="46"/>
    </row>
    <row r="41" spans="1:26" ht="15" customHeight="1" x14ac:dyDescent="0.3">
      <c r="A41" s="16" t="s">
        <v>46</v>
      </c>
      <c r="B41" s="16" t="s">
        <v>48</v>
      </c>
      <c r="C41" s="17"/>
      <c r="D41" s="44"/>
      <c r="E41" s="20"/>
      <c r="F41" s="21"/>
      <c r="G41" s="29">
        <f>E41</f>
        <v>0</v>
      </c>
      <c r="H41" s="16"/>
      <c r="I41" s="45"/>
      <c r="J41" s="10"/>
      <c r="K41" s="1"/>
      <c r="L41" s="149"/>
      <c r="M41" s="149"/>
      <c r="N41" s="149"/>
      <c r="O41" s="147"/>
      <c r="P41" s="147"/>
      <c r="Q41" s="149"/>
      <c r="R41" s="149"/>
      <c r="S41" s="149"/>
      <c r="T41" s="149"/>
      <c r="U41" s="149"/>
      <c r="V41" s="149"/>
      <c r="W41" s="149"/>
      <c r="X41" s="149"/>
      <c r="Y41" s="149"/>
      <c r="Z41" s="46"/>
    </row>
    <row r="42" spans="1:26" ht="15" customHeight="1" x14ac:dyDescent="0.3">
      <c r="C42" s="4"/>
      <c r="D42" s="190" t="s">
        <v>49</v>
      </c>
      <c r="E42" s="191"/>
      <c r="F42" s="192"/>
      <c r="G42" s="13">
        <f>ROUND(G27-G10,2)</f>
        <v>0</v>
      </c>
      <c r="H42" s="16"/>
      <c r="I42" s="16"/>
      <c r="J42" s="10"/>
      <c r="K42" s="1"/>
      <c r="L42" s="149"/>
      <c r="M42" s="149"/>
      <c r="N42" s="149"/>
      <c r="O42" s="147"/>
      <c r="P42" s="147"/>
      <c r="Q42" s="149"/>
      <c r="R42" s="149"/>
      <c r="S42" s="149"/>
      <c r="T42" s="149"/>
      <c r="U42" s="149"/>
      <c r="V42" s="149"/>
      <c r="W42" s="149"/>
      <c r="X42" s="149"/>
      <c r="Y42" s="149"/>
    </row>
    <row r="43" spans="1:26" ht="15" customHeight="1" x14ac:dyDescent="0.3">
      <c r="A43" s="16" t="s">
        <v>46</v>
      </c>
      <c r="B43" s="16" t="s">
        <v>50</v>
      </c>
      <c r="C43" s="17"/>
      <c r="D43" s="47" t="s">
        <v>51</v>
      </c>
      <c r="E43" s="20"/>
      <c r="F43" s="47"/>
      <c r="G43" s="29">
        <f>E43</f>
        <v>0</v>
      </c>
      <c r="H43" s="16"/>
      <c r="I43" s="43"/>
      <c r="J43" s="10"/>
      <c r="K43" s="1"/>
      <c r="L43" s="149"/>
      <c r="M43" s="149"/>
      <c r="N43" s="149"/>
      <c r="O43" s="147"/>
      <c r="P43" s="147"/>
      <c r="Q43" s="149"/>
      <c r="R43" s="149"/>
      <c r="S43" s="149"/>
      <c r="T43" s="149"/>
      <c r="U43" s="149"/>
      <c r="V43" s="149"/>
      <c r="W43" s="149"/>
      <c r="X43" s="149"/>
      <c r="Y43" s="149"/>
      <c r="Z43" s="48"/>
    </row>
    <row r="44" spans="1:26" ht="15" customHeight="1" x14ac:dyDescent="0.3">
      <c r="C44" s="4"/>
      <c r="D44" s="49" t="s">
        <v>52</v>
      </c>
      <c r="E44" s="193"/>
      <c r="F44" s="193"/>
      <c r="G44" s="13">
        <f>SUM(G45:G61)</f>
        <v>0</v>
      </c>
      <c r="I44" s="16"/>
      <c r="J44" s="4"/>
      <c r="K44" s="1"/>
      <c r="L44" s="149"/>
      <c r="M44" s="149"/>
      <c r="N44" s="149"/>
      <c r="O44" s="147"/>
      <c r="P44" s="147"/>
      <c r="Q44" s="149"/>
      <c r="R44" s="149"/>
      <c r="S44" s="149"/>
      <c r="T44" s="149"/>
      <c r="U44" s="149"/>
      <c r="V44" s="149"/>
      <c r="W44" s="149"/>
      <c r="X44" s="149"/>
      <c r="Y44" s="149"/>
    </row>
    <row r="45" spans="1:26" ht="15" customHeight="1" x14ac:dyDescent="0.25">
      <c r="A45" s="16" t="s">
        <v>33</v>
      </c>
      <c r="B45" s="16" t="s">
        <v>53</v>
      </c>
      <c r="C45" s="17"/>
      <c r="D45" s="50"/>
      <c r="E45" s="20"/>
      <c r="F45" s="21"/>
      <c r="G45" s="29">
        <f>E45</f>
        <v>0</v>
      </c>
      <c r="I45" s="16"/>
      <c r="J45" s="4"/>
      <c r="K45" s="1"/>
      <c r="L45" s="149"/>
      <c r="M45" s="149"/>
      <c r="N45" s="149"/>
      <c r="O45" s="147"/>
      <c r="P45" s="147"/>
      <c r="Q45" s="149"/>
      <c r="R45" s="149"/>
      <c r="S45" s="149"/>
      <c r="T45" s="149"/>
      <c r="U45" s="149"/>
      <c r="V45" s="149"/>
      <c r="W45" s="149"/>
      <c r="X45" s="149"/>
      <c r="Y45" s="149"/>
    </row>
    <row r="46" spans="1:26" ht="18.75" x14ac:dyDescent="0.3">
      <c r="A46" s="16" t="s">
        <v>33</v>
      </c>
      <c r="B46" s="16" t="s">
        <v>54</v>
      </c>
      <c r="C46" s="17"/>
      <c r="D46" s="38"/>
      <c r="E46" s="20"/>
      <c r="F46" s="21"/>
      <c r="G46" s="29">
        <f>E46</f>
        <v>0</v>
      </c>
      <c r="I46" s="16"/>
      <c r="J46" s="4"/>
      <c r="K46" s="1"/>
      <c r="L46" s="198"/>
      <c r="M46" s="198"/>
      <c r="N46" s="198"/>
      <c r="O46" s="147"/>
      <c r="P46" s="147"/>
      <c r="Q46" s="149"/>
      <c r="R46" s="149"/>
      <c r="S46" s="149"/>
      <c r="T46" s="197"/>
      <c r="U46" s="197"/>
      <c r="V46" s="197"/>
      <c r="W46" s="197"/>
      <c r="X46" s="197"/>
      <c r="Y46" s="197"/>
    </row>
    <row r="47" spans="1:26" x14ac:dyDescent="0.25">
      <c r="A47" s="16" t="s">
        <v>33</v>
      </c>
      <c r="B47" s="16" t="s">
        <v>55</v>
      </c>
      <c r="C47" s="17"/>
      <c r="D47" s="38"/>
      <c r="E47" s="20"/>
      <c r="F47" s="21"/>
      <c r="G47" s="51">
        <f>E47</f>
        <v>0</v>
      </c>
      <c r="I47" s="16"/>
      <c r="J47" s="4"/>
      <c r="K47" s="1"/>
      <c r="L47" s="149"/>
      <c r="M47" s="149"/>
      <c r="N47" s="149"/>
      <c r="O47" s="147"/>
      <c r="P47" s="147"/>
      <c r="Q47" s="149"/>
      <c r="R47" s="149"/>
      <c r="S47" s="149"/>
      <c r="T47" s="197"/>
      <c r="U47" s="197"/>
      <c r="V47" s="197"/>
      <c r="W47" s="197"/>
      <c r="X47" s="197"/>
      <c r="Y47" s="197"/>
    </row>
    <row r="48" spans="1:26" x14ac:dyDescent="0.25">
      <c r="A48" s="16" t="s">
        <v>33</v>
      </c>
      <c r="B48" s="16" t="s">
        <v>56</v>
      </c>
      <c r="C48" s="17"/>
      <c r="D48" s="38"/>
      <c r="E48" s="20"/>
      <c r="F48" s="21"/>
      <c r="G48" s="21">
        <f t="shared" ref="G48:G61" si="3">E48</f>
        <v>0</v>
      </c>
      <c r="I48" s="16"/>
      <c r="J48" s="4"/>
      <c r="K48" s="1"/>
      <c r="L48" s="149"/>
      <c r="M48" s="149"/>
      <c r="N48" s="149"/>
      <c r="O48" s="147"/>
      <c r="P48" s="147"/>
      <c r="Q48" s="149"/>
      <c r="R48" s="149"/>
      <c r="S48" s="149"/>
      <c r="T48" s="148"/>
      <c r="U48" s="148"/>
      <c r="V48" s="148"/>
      <c r="W48" s="148"/>
      <c r="X48" s="148"/>
      <c r="Y48" s="148"/>
    </row>
    <row r="49" spans="1:26" x14ac:dyDescent="0.25">
      <c r="A49" s="16" t="s">
        <v>33</v>
      </c>
      <c r="B49" s="16" t="s">
        <v>57</v>
      </c>
      <c r="C49" s="17"/>
      <c r="D49" s="38"/>
      <c r="E49" s="20"/>
      <c r="F49" s="21"/>
      <c r="G49" s="21">
        <f t="shared" si="3"/>
        <v>0</v>
      </c>
      <c r="I49" s="16"/>
      <c r="J49" s="4"/>
      <c r="K49" s="1"/>
      <c r="L49" s="149"/>
      <c r="M49" s="149"/>
      <c r="N49" s="149"/>
      <c r="O49" s="147"/>
      <c r="P49" s="147"/>
      <c r="Q49" s="149"/>
      <c r="R49" s="149"/>
      <c r="S49" s="149"/>
      <c r="T49" s="148"/>
      <c r="U49" s="148"/>
      <c r="V49" s="148"/>
      <c r="W49" s="148"/>
      <c r="X49" s="148"/>
      <c r="Y49" s="148"/>
    </row>
    <row r="50" spans="1:26" x14ac:dyDescent="0.25">
      <c r="A50" s="16" t="s">
        <v>33</v>
      </c>
      <c r="B50" s="16" t="s">
        <v>58</v>
      </c>
      <c r="C50" s="17"/>
      <c r="D50" s="38"/>
      <c r="E50" s="20"/>
      <c r="F50" s="21"/>
      <c r="G50" s="21">
        <f t="shared" si="3"/>
        <v>0</v>
      </c>
      <c r="I50" s="16"/>
      <c r="J50" s="4"/>
      <c r="K50" s="1"/>
      <c r="L50" s="149"/>
      <c r="M50" s="149"/>
      <c r="N50" s="149"/>
      <c r="O50" s="147"/>
      <c r="P50" s="147"/>
      <c r="Q50" s="149"/>
      <c r="R50" s="149"/>
      <c r="S50" s="149"/>
      <c r="T50" s="148"/>
      <c r="U50" s="148"/>
      <c r="V50" s="148"/>
      <c r="W50" s="148"/>
      <c r="X50" s="148"/>
      <c r="Y50" s="148"/>
    </row>
    <row r="51" spans="1:26" x14ac:dyDescent="0.25">
      <c r="A51" s="16" t="s">
        <v>33</v>
      </c>
      <c r="B51" s="16" t="s">
        <v>59</v>
      </c>
      <c r="C51" s="17"/>
      <c r="D51" s="38"/>
      <c r="E51" s="20"/>
      <c r="F51" s="21"/>
      <c r="G51" s="21">
        <f t="shared" si="3"/>
        <v>0</v>
      </c>
      <c r="I51" s="16"/>
      <c r="J51" s="4"/>
      <c r="K51" s="1"/>
      <c r="L51" s="149"/>
      <c r="M51" s="149"/>
      <c r="N51" s="149"/>
      <c r="O51" s="147"/>
      <c r="P51" s="147"/>
      <c r="Q51" s="149"/>
      <c r="R51" s="149"/>
      <c r="S51" s="149"/>
      <c r="T51" s="148"/>
      <c r="U51" s="148"/>
      <c r="V51" s="148"/>
      <c r="W51" s="148"/>
      <c r="X51" s="148"/>
      <c r="Y51" s="148"/>
    </row>
    <row r="52" spans="1:26" x14ac:dyDescent="0.25">
      <c r="A52" s="16" t="s">
        <v>33</v>
      </c>
      <c r="B52" s="16" t="s">
        <v>60</v>
      </c>
      <c r="C52" s="17"/>
      <c r="D52" s="38"/>
      <c r="E52" s="20"/>
      <c r="F52" s="21"/>
      <c r="G52" s="21">
        <f t="shared" si="3"/>
        <v>0</v>
      </c>
      <c r="I52" s="16"/>
      <c r="J52" s="4"/>
      <c r="K52" s="1"/>
      <c r="L52" s="149"/>
      <c r="M52" s="149"/>
      <c r="N52" s="149"/>
      <c r="O52" s="147"/>
      <c r="P52" s="147"/>
      <c r="Q52" s="149"/>
      <c r="R52" s="149"/>
      <c r="S52" s="149"/>
      <c r="T52" s="148"/>
      <c r="U52" s="148"/>
      <c r="V52" s="148"/>
      <c r="W52" s="148"/>
      <c r="X52" s="148"/>
      <c r="Y52" s="148"/>
    </row>
    <row r="53" spans="1:26" ht="18.75" customHeight="1" x14ac:dyDescent="0.25">
      <c r="A53" s="16" t="s">
        <v>33</v>
      </c>
      <c r="B53" s="16" t="s">
        <v>61</v>
      </c>
      <c r="C53" s="17"/>
      <c r="D53" s="38"/>
      <c r="E53" s="20"/>
      <c r="F53" s="21"/>
      <c r="G53" s="21">
        <f t="shared" si="3"/>
        <v>0</v>
      </c>
      <c r="H53" s="16"/>
      <c r="I53" s="16"/>
      <c r="J53" s="4"/>
      <c r="K53" s="1"/>
      <c r="L53" s="149"/>
      <c r="M53" s="149"/>
      <c r="N53" s="149"/>
      <c r="O53" s="147"/>
      <c r="P53" s="147"/>
      <c r="Q53" s="149"/>
      <c r="R53" s="149"/>
      <c r="S53" s="149"/>
      <c r="T53" s="148"/>
      <c r="U53" s="148"/>
      <c r="V53" s="148"/>
      <c r="W53" s="148"/>
      <c r="X53" s="148"/>
      <c r="Y53" s="148"/>
      <c r="Z53" s="52"/>
    </row>
    <row r="54" spans="1:26" x14ac:dyDescent="0.25">
      <c r="A54" s="16" t="s">
        <v>33</v>
      </c>
      <c r="B54" s="16" t="s">
        <v>62</v>
      </c>
      <c r="C54" s="17"/>
      <c r="D54" s="38"/>
      <c r="E54" s="20"/>
      <c r="F54" s="21"/>
      <c r="G54" s="21">
        <f t="shared" si="3"/>
        <v>0</v>
      </c>
      <c r="J54" s="4"/>
      <c r="K54" s="1"/>
      <c r="L54" s="149"/>
      <c r="M54" s="149"/>
      <c r="N54" s="149"/>
      <c r="O54" s="147"/>
      <c r="P54" s="147"/>
      <c r="Q54" s="149"/>
      <c r="R54" s="149"/>
      <c r="S54" s="149"/>
      <c r="T54" s="148"/>
      <c r="U54" s="148"/>
      <c r="V54" s="148"/>
      <c r="W54" s="148"/>
      <c r="X54" s="148"/>
      <c r="Y54" s="148"/>
      <c r="Z54" s="52"/>
    </row>
    <row r="55" spans="1:26" x14ac:dyDescent="0.25">
      <c r="A55" s="16" t="s">
        <v>33</v>
      </c>
      <c r="B55" s="16" t="s">
        <v>63</v>
      </c>
      <c r="C55" s="17"/>
      <c r="D55" s="38"/>
      <c r="E55" s="20"/>
      <c r="F55" s="21"/>
      <c r="G55" s="21">
        <f t="shared" si="3"/>
        <v>0</v>
      </c>
      <c r="J55" s="4"/>
      <c r="K55" s="1"/>
      <c r="L55" s="149"/>
      <c r="M55" s="149"/>
      <c r="N55" s="149"/>
      <c r="O55" s="147"/>
      <c r="P55" s="147"/>
      <c r="Q55" s="149"/>
      <c r="R55" s="149"/>
      <c r="S55" s="149"/>
      <c r="T55" s="148"/>
      <c r="U55" s="148"/>
      <c r="V55" s="148"/>
      <c r="W55" s="148"/>
      <c r="X55" s="148"/>
      <c r="Y55" s="148"/>
      <c r="Z55" s="48"/>
    </row>
    <row r="56" spans="1:26" x14ac:dyDescent="0.25">
      <c r="A56" s="16" t="s">
        <v>33</v>
      </c>
      <c r="B56" s="16" t="s">
        <v>64</v>
      </c>
      <c r="C56" s="17"/>
      <c r="D56" s="38"/>
      <c r="E56" s="20"/>
      <c r="F56" s="21"/>
      <c r="G56" s="21">
        <f t="shared" si="3"/>
        <v>0</v>
      </c>
      <c r="J56" s="4"/>
      <c r="K56" s="1"/>
      <c r="L56" s="149"/>
      <c r="M56" s="149"/>
      <c r="N56" s="149"/>
      <c r="O56" s="147"/>
      <c r="P56" s="147"/>
      <c r="Q56" s="149"/>
      <c r="R56" s="149"/>
      <c r="S56" s="149"/>
      <c r="T56" s="148"/>
      <c r="U56" s="148"/>
      <c r="V56" s="148"/>
      <c r="W56" s="148"/>
      <c r="X56" s="148"/>
      <c r="Y56" s="148"/>
      <c r="Z56" s="48"/>
    </row>
    <row r="57" spans="1:26" x14ac:dyDescent="0.25">
      <c r="A57" s="16" t="s">
        <v>33</v>
      </c>
      <c r="B57" s="16" t="s">
        <v>65</v>
      </c>
      <c r="C57" s="4"/>
      <c r="D57" s="44"/>
      <c r="G57" s="21">
        <f t="shared" si="3"/>
        <v>0</v>
      </c>
      <c r="J57" s="4"/>
      <c r="K57" s="1"/>
      <c r="L57" s="149"/>
      <c r="M57" s="149"/>
      <c r="N57" s="149"/>
      <c r="O57" s="147"/>
      <c r="P57" s="147"/>
      <c r="Q57" s="149"/>
      <c r="R57" s="149"/>
      <c r="S57" s="149"/>
      <c r="T57" s="148"/>
      <c r="U57" s="148"/>
      <c r="V57" s="148"/>
      <c r="W57" s="148"/>
      <c r="X57" s="148"/>
      <c r="Y57" s="148"/>
      <c r="Z57" s="48"/>
    </row>
    <row r="58" spans="1:26" x14ac:dyDescent="0.25">
      <c r="A58" s="16" t="s">
        <v>33</v>
      </c>
      <c r="B58" s="16" t="s">
        <v>66</v>
      </c>
      <c r="C58" s="4"/>
      <c r="D58" s="44"/>
      <c r="G58" s="21">
        <f t="shared" ref="G58" si="4">E58</f>
        <v>0</v>
      </c>
      <c r="J58" s="4"/>
      <c r="L58" s="149"/>
      <c r="M58" s="149"/>
      <c r="N58" s="149"/>
      <c r="O58" s="147"/>
      <c r="P58" s="147"/>
      <c r="Q58" s="149"/>
      <c r="R58" s="149"/>
      <c r="S58" s="149"/>
      <c r="T58" s="148"/>
      <c r="U58" s="148"/>
      <c r="V58" s="148"/>
      <c r="W58" s="148"/>
      <c r="X58" s="148"/>
      <c r="Y58" s="148"/>
      <c r="Z58" s="48"/>
    </row>
    <row r="59" spans="1:26" x14ac:dyDescent="0.25">
      <c r="A59" s="16" t="s">
        <v>33</v>
      </c>
      <c r="B59" s="16" t="s">
        <v>67</v>
      </c>
      <c r="C59" s="4"/>
      <c r="D59" s="44"/>
      <c r="G59" s="21">
        <f t="shared" ref="G59:G60" si="5">E59</f>
        <v>0</v>
      </c>
      <c r="J59" s="4"/>
      <c r="L59" s="149"/>
      <c r="M59" s="149"/>
      <c r="N59" s="149"/>
      <c r="O59" s="147"/>
      <c r="P59" s="147"/>
      <c r="Q59" s="149"/>
      <c r="R59" s="149"/>
      <c r="S59" s="149"/>
      <c r="T59" s="148"/>
      <c r="U59" s="148"/>
      <c r="V59" s="148"/>
      <c r="W59" s="148"/>
      <c r="X59" s="148"/>
      <c r="Y59" s="148"/>
      <c r="Z59" s="48"/>
    </row>
    <row r="60" spans="1:26" x14ac:dyDescent="0.25">
      <c r="A60" s="16" t="s">
        <v>33</v>
      </c>
      <c r="B60" s="16" t="s">
        <v>68</v>
      </c>
      <c r="C60" s="4"/>
      <c r="D60" s="44"/>
      <c r="G60" s="21">
        <f t="shared" si="5"/>
        <v>0</v>
      </c>
      <c r="J60" s="4"/>
      <c r="L60" s="149"/>
      <c r="M60" s="149"/>
      <c r="N60" s="149"/>
      <c r="O60" s="147"/>
      <c r="P60" s="147"/>
      <c r="Q60" s="149"/>
      <c r="R60" s="149"/>
      <c r="S60" s="149"/>
      <c r="T60" s="148"/>
      <c r="U60" s="148"/>
      <c r="V60" s="148"/>
      <c r="W60" s="148"/>
      <c r="X60" s="148"/>
      <c r="Y60" s="148"/>
      <c r="Z60" s="48"/>
    </row>
    <row r="61" spans="1:26" x14ac:dyDescent="0.25">
      <c r="A61" s="16" t="s">
        <v>33</v>
      </c>
      <c r="B61" s="16" t="s">
        <v>69</v>
      </c>
      <c r="C61" s="4"/>
      <c r="D61" s="44"/>
      <c r="E61"/>
      <c r="F61"/>
      <c r="G61" s="21">
        <f t="shared" si="3"/>
        <v>0</v>
      </c>
      <c r="J61" s="4"/>
      <c r="L61" s="149"/>
      <c r="M61" s="149"/>
      <c r="N61" s="149"/>
      <c r="O61" s="147"/>
      <c r="P61" s="147"/>
      <c r="Q61" s="149"/>
      <c r="R61" s="149"/>
      <c r="S61" s="149"/>
      <c r="T61" s="148"/>
      <c r="U61" s="148"/>
      <c r="V61" s="148"/>
      <c r="W61" s="148"/>
      <c r="X61" s="148"/>
      <c r="Y61" s="148"/>
      <c r="Z61" s="48"/>
    </row>
    <row r="62" spans="1:26" x14ac:dyDescent="0.25">
      <c r="C62" s="4"/>
      <c r="D62" s="4"/>
      <c r="E62" s="53"/>
      <c r="F62" s="54"/>
      <c r="G62" s="54"/>
      <c r="J62" s="4"/>
      <c r="L62" s="139"/>
      <c r="M62" s="139"/>
      <c r="N62" s="139"/>
      <c r="O62" s="139"/>
      <c r="T62"/>
      <c r="U62" s="48"/>
      <c r="V62" s="48"/>
      <c r="W62" s="48"/>
      <c r="X62" s="48"/>
      <c r="Y62" s="48"/>
      <c r="Z62" s="48"/>
    </row>
    <row r="63" spans="1:26" x14ac:dyDescent="0.25">
      <c r="E63"/>
      <c r="F63"/>
      <c r="G63"/>
      <c r="L63" s="139"/>
      <c r="M63" s="139"/>
      <c r="N63" s="139"/>
      <c r="O63" s="139"/>
      <c r="P63" s="147"/>
      <c r="Q63" s="147"/>
      <c r="R63" s="149"/>
      <c r="S63" s="149"/>
      <c r="T63" s="149"/>
      <c r="U63" s="48"/>
      <c r="V63" s="48"/>
      <c r="W63" s="48"/>
      <c r="X63" s="48"/>
      <c r="Y63" s="48"/>
      <c r="Z63" s="48"/>
    </row>
    <row r="64" spans="1:26" x14ac:dyDescent="0.25">
      <c r="E64"/>
      <c r="F64"/>
      <c r="G64"/>
      <c r="L64" s="139"/>
      <c r="M64" s="139"/>
      <c r="N64" s="55"/>
      <c r="O64" s="139"/>
      <c r="P64" s="147"/>
      <c r="Q64" s="147"/>
      <c r="R64" s="149"/>
      <c r="S64" s="149"/>
      <c r="T64" s="149"/>
      <c r="U64" s="48"/>
      <c r="V64" s="48"/>
      <c r="W64" s="48"/>
      <c r="X64" s="48"/>
      <c r="Y64" s="48"/>
      <c r="Z64" s="48"/>
    </row>
    <row r="65" spans="5:26" x14ac:dyDescent="0.25">
      <c r="E65"/>
      <c r="F65"/>
      <c r="G65"/>
      <c r="L65" s="141"/>
      <c r="M65" s="141"/>
      <c r="N65" s="141"/>
      <c r="O65" s="141"/>
      <c r="P65" s="147"/>
      <c r="Q65" s="147"/>
      <c r="R65" s="149"/>
      <c r="S65" s="149"/>
      <c r="T65" s="149"/>
      <c r="U65" s="148"/>
      <c r="V65" s="148"/>
      <c r="W65" s="148"/>
      <c r="X65" s="148"/>
      <c r="Y65" s="148"/>
      <c r="Z65" s="148"/>
    </row>
    <row r="66" spans="5:26" x14ac:dyDescent="0.25">
      <c r="E66"/>
      <c r="F66"/>
      <c r="G66"/>
      <c r="L66" s="141"/>
      <c r="M66" s="141"/>
      <c r="N66" s="141"/>
      <c r="O66" s="141"/>
      <c r="P66" s="147"/>
      <c r="Q66" s="147"/>
      <c r="R66" s="149"/>
      <c r="S66" s="149"/>
      <c r="T66" s="149"/>
      <c r="U66" s="148"/>
      <c r="V66" s="148"/>
      <c r="W66" s="148"/>
      <c r="X66" s="148"/>
      <c r="Y66" s="148"/>
      <c r="Z66" s="148"/>
    </row>
    <row r="67" spans="5:26" x14ac:dyDescent="0.25">
      <c r="E67"/>
      <c r="F67"/>
      <c r="G67"/>
      <c r="L67" s="141"/>
      <c r="M67" s="141"/>
      <c r="N67" s="141"/>
      <c r="O67" s="141"/>
      <c r="P67" s="147"/>
      <c r="Q67" s="147"/>
      <c r="R67" s="149"/>
      <c r="S67" s="149"/>
      <c r="T67" s="149"/>
      <c r="U67" s="148"/>
      <c r="V67" s="148"/>
      <c r="W67" s="148"/>
      <c r="X67" s="148"/>
      <c r="Y67" s="148"/>
      <c r="Z67" s="148"/>
    </row>
    <row r="68" spans="5:26" x14ac:dyDescent="0.25">
      <c r="E68"/>
      <c r="F68"/>
      <c r="G68"/>
      <c r="L68" s="1"/>
      <c r="M68" s="149"/>
      <c r="N68" s="149"/>
      <c r="O68" s="149"/>
      <c r="P68" s="149"/>
      <c r="Q68" s="149"/>
      <c r="R68" s="149"/>
      <c r="S68" s="149"/>
      <c r="T68" s="149"/>
      <c r="U68" s="148"/>
      <c r="V68" s="148"/>
      <c r="W68" s="148"/>
      <c r="X68" s="148"/>
      <c r="Y68" s="148"/>
      <c r="Z68" s="148"/>
    </row>
    <row r="69" spans="5:26" x14ac:dyDescent="0.25">
      <c r="E69"/>
      <c r="F69"/>
      <c r="G69"/>
      <c r="T69"/>
    </row>
    <row r="70" spans="5:26" x14ac:dyDescent="0.25">
      <c r="E70"/>
      <c r="F70"/>
      <c r="G70"/>
      <c r="T70"/>
    </row>
    <row r="71" spans="5:26" x14ac:dyDescent="0.25">
      <c r="E71"/>
      <c r="F71"/>
      <c r="G71"/>
      <c r="T71"/>
    </row>
    <row r="72" spans="5:26" x14ac:dyDescent="0.25">
      <c r="E72"/>
      <c r="F72"/>
      <c r="G72"/>
      <c r="T72"/>
    </row>
    <row r="73" spans="5:26" x14ac:dyDescent="0.25">
      <c r="E73"/>
      <c r="F73"/>
      <c r="G73"/>
      <c r="T73"/>
    </row>
    <row r="74" spans="5:26" x14ac:dyDescent="0.25">
      <c r="E74"/>
      <c r="F74"/>
      <c r="G74"/>
      <c r="T74"/>
    </row>
    <row r="75" spans="5:26" x14ac:dyDescent="0.25">
      <c r="E75"/>
      <c r="F75"/>
      <c r="G75"/>
      <c r="T75"/>
    </row>
    <row r="76" spans="5:26" x14ac:dyDescent="0.25">
      <c r="E76"/>
      <c r="F76"/>
      <c r="G76"/>
      <c r="T76"/>
    </row>
    <row r="77" spans="5:26" x14ac:dyDescent="0.25">
      <c r="E77"/>
      <c r="F77"/>
      <c r="G77"/>
      <c r="T77"/>
    </row>
    <row r="78" spans="5:26" x14ac:dyDescent="0.25">
      <c r="E78"/>
      <c r="F78"/>
      <c r="G78"/>
      <c r="T78"/>
    </row>
    <row r="79" spans="5:26" x14ac:dyDescent="0.25">
      <c r="E79"/>
      <c r="F79"/>
      <c r="G79"/>
      <c r="T79"/>
    </row>
    <row r="80" spans="5:26" x14ac:dyDescent="0.25">
      <c r="E80"/>
      <c r="F80"/>
      <c r="G80"/>
      <c r="T80"/>
    </row>
    <row r="97" spans="4:20" x14ac:dyDescent="0.25">
      <c r="E97"/>
      <c r="F97"/>
      <c r="G97"/>
      <c r="T97"/>
    </row>
    <row r="98" spans="4:20" x14ac:dyDescent="0.25">
      <c r="E98"/>
      <c r="F98"/>
      <c r="G98"/>
      <c r="T98"/>
    </row>
    <row r="99" spans="4:20" x14ac:dyDescent="0.25">
      <c r="E99"/>
      <c r="F99"/>
      <c r="G99"/>
      <c r="T99"/>
    </row>
    <row r="100" spans="4:20" x14ac:dyDescent="0.25">
      <c r="E100"/>
      <c r="F100"/>
      <c r="G100"/>
      <c r="T100"/>
    </row>
    <row r="101" spans="4:20" x14ac:dyDescent="0.25">
      <c r="E101"/>
      <c r="F101"/>
      <c r="G101"/>
      <c r="T101"/>
    </row>
    <row r="102" spans="4:20" x14ac:dyDescent="0.25">
      <c r="E102"/>
      <c r="F102"/>
      <c r="G102"/>
      <c r="T102"/>
    </row>
    <row r="103" spans="4:20" x14ac:dyDescent="0.25">
      <c r="E103"/>
      <c r="F103"/>
      <c r="G103"/>
      <c r="T103"/>
    </row>
    <row r="104" spans="4:20" x14ac:dyDescent="0.25">
      <c r="E104"/>
      <c r="F104"/>
      <c r="G104"/>
      <c r="T104"/>
    </row>
    <row r="105" spans="4:20" x14ac:dyDescent="0.25">
      <c r="E105"/>
      <c r="F105"/>
      <c r="G105"/>
      <c r="T105"/>
    </row>
    <row r="106" spans="4:20" x14ac:dyDescent="0.25">
      <c r="E106"/>
      <c r="F106"/>
      <c r="G106"/>
      <c r="T106"/>
    </row>
    <row r="107" spans="4:20" x14ac:dyDescent="0.25">
      <c r="E107"/>
      <c r="F107"/>
      <c r="G107"/>
      <c r="T107"/>
    </row>
    <row r="108" spans="4:20" x14ac:dyDescent="0.25">
      <c r="D108" s="1"/>
      <c r="E108" s="56"/>
      <c r="F108" s="57"/>
      <c r="G108" s="57"/>
      <c r="H108" s="138"/>
      <c r="I108" s="138"/>
      <c r="J108" s="138"/>
      <c r="K108" s="138"/>
      <c r="L108" s="138"/>
    </row>
    <row r="109" spans="4:20" x14ac:dyDescent="0.25">
      <c r="D109" s="1"/>
      <c r="E109" s="56"/>
      <c r="F109" s="57"/>
      <c r="G109" s="57"/>
      <c r="H109" s="138"/>
      <c r="I109" s="138"/>
      <c r="J109" s="138"/>
      <c r="K109" s="138"/>
      <c r="L109" s="138"/>
    </row>
    <row r="110" spans="4:20" x14ac:dyDescent="0.25">
      <c r="D110" s="1"/>
      <c r="E110" s="56"/>
      <c r="F110" s="57"/>
      <c r="G110" s="57"/>
      <c r="H110" s="138"/>
      <c r="I110" s="138"/>
      <c r="J110" s="138"/>
      <c r="K110" s="138"/>
      <c r="L110" s="138"/>
    </row>
    <row r="111" spans="4:20" x14ac:dyDescent="0.25">
      <c r="D111" s="1"/>
      <c r="E111" s="56"/>
      <c r="F111" s="57"/>
      <c r="G111" s="57"/>
      <c r="H111" s="138"/>
      <c r="I111" s="138"/>
      <c r="J111" s="138"/>
      <c r="K111" s="138"/>
      <c r="L111" s="138"/>
    </row>
    <row r="112" spans="4:20" x14ac:dyDescent="0.25">
      <c r="D112" s="1"/>
      <c r="E112" s="56"/>
      <c r="F112" s="57"/>
      <c r="G112" s="57"/>
      <c r="H112" s="138"/>
      <c r="I112" s="138"/>
      <c r="J112" s="138"/>
      <c r="K112" s="138"/>
      <c r="L112" s="138"/>
    </row>
    <row r="113" spans="4:12" x14ac:dyDescent="0.25">
      <c r="D113" s="1"/>
      <c r="E113" s="56"/>
      <c r="F113" s="57"/>
      <c r="G113" s="57"/>
      <c r="H113" s="138"/>
      <c r="I113" s="138"/>
      <c r="J113" s="138"/>
      <c r="K113" s="138"/>
      <c r="L113" s="138"/>
    </row>
    <row r="114" spans="4:12" x14ac:dyDescent="0.25">
      <c r="D114" s="1"/>
      <c r="E114" s="56"/>
      <c r="F114" s="57"/>
      <c r="G114" s="57"/>
      <c r="H114" s="138"/>
      <c r="I114" s="138"/>
      <c r="J114" s="138"/>
      <c r="K114" s="138"/>
      <c r="L114" s="138"/>
    </row>
    <row r="115" spans="4:12" x14ac:dyDescent="0.25">
      <c r="D115" s="1"/>
      <c r="E115" s="56"/>
      <c r="F115" s="57"/>
      <c r="G115" s="57"/>
      <c r="H115" s="138"/>
      <c r="I115" s="138"/>
      <c r="J115" s="138"/>
      <c r="K115" s="138"/>
      <c r="L115" s="138"/>
    </row>
    <row r="116" spans="4:12" x14ac:dyDescent="0.25">
      <c r="D116" s="1"/>
      <c r="E116" s="56"/>
      <c r="F116" s="57"/>
      <c r="G116" s="57"/>
      <c r="H116" s="138"/>
      <c r="I116" s="138"/>
      <c r="J116" s="138"/>
      <c r="K116" s="138"/>
      <c r="L116" s="138"/>
    </row>
    <row r="117" spans="4:12" x14ac:dyDescent="0.25">
      <c r="D117" s="1"/>
      <c r="E117" s="56"/>
      <c r="F117" s="57"/>
      <c r="G117" s="57"/>
      <c r="H117" s="138"/>
      <c r="I117" s="138"/>
      <c r="J117" s="138"/>
      <c r="K117" s="138"/>
      <c r="L117" s="138"/>
    </row>
    <row r="118" spans="4:12" x14ac:dyDescent="0.25">
      <c r="D118" s="1"/>
      <c r="E118" s="56"/>
      <c r="F118" s="57"/>
      <c r="G118" s="57"/>
      <c r="H118" s="138"/>
      <c r="I118" s="138"/>
      <c r="J118" s="138"/>
      <c r="K118" s="138"/>
      <c r="L118" s="138"/>
    </row>
    <row r="119" spans="4:12" x14ac:dyDescent="0.25">
      <c r="D119" s="1"/>
      <c r="E119" s="56"/>
      <c r="F119" s="57"/>
      <c r="G119" s="57"/>
      <c r="H119" s="138"/>
      <c r="I119" s="138"/>
      <c r="J119" s="138"/>
      <c r="K119" s="138"/>
      <c r="L119" s="138"/>
    </row>
    <row r="120" spans="4:12" x14ac:dyDescent="0.25">
      <c r="D120" s="138"/>
      <c r="E120" s="56"/>
      <c r="F120" s="57"/>
      <c r="G120" s="57"/>
      <c r="H120" s="138"/>
      <c r="I120" s="138"/>
      <c r="J120" s="138"/>
      <c r="K120" s="138"/>
      <c r="L120" s="138"/>
    </row>
    <row r="121" spans="4:12" x14ac:dyDescent="0.25">
      <c r="D121" s="138"/>
      <c r="E121" s="56"/>
      <c r="F121" s="57"/>
      <c r="G121" s="57"/>
      <c r="H121" s="138"/>
      <c r="I121" s="138"/>
      <c r="J121" s="138"/>
      <c r="K121" s="138"/>
      <c r="L121" s="138"/>
    </row>
    <row r="122" spans="4:12" x14ac:dyDescent="0.25">
      <c r="D122" s="138"/>
      <c r="E122" s="56"/>
      <c r="F122" s="57"/>
      <c r="G122" s="57"/>
      <c r="H122" s="138"/>
      <c r="I122" s="138"/>
      <c r="J122" s="138"/>
      <c r="K122" s="138"/>
      <c r="L122" s="138"/>
    </row>
    <row r="123" spans="4:12" x14ac:dyDescent="0.25">
      <c r="D123" s="138"/>
      <c r="E123" s="56"/>
      <c r="F123" s="57"/>
      <c r="G123" s="57"/>
      <c r="H123" s="138"/>
      <c r="I123" s="138"/>
      <c r="J123" s="138"/>
      <c r="K123" s="138"/>
      <c r="L123" s="138"/>
    </row>
    <row r="124" spans="4:12" x14ac:dyDescent="0.25">
      <c r="D124" s="138"/>
      <c r="E124" s="56"/>
      <c r="F124" s="57"/>
      <c r="G124" s="57"/>
      <c r="H124" s="138"/>
      <c r="I124" s="138"/>
      <c r="J124" s="138"/>
      <c r="K124" s="138"/>
      <c r="L124" s="138"/>
    </row>
    <row r="125" spans="4:12" x14ac:dyDescent="0.25">
      <c r="D125" s="138"/>
      <c r="E125" s="56"/>
      <c r="F125" s="57"/>
      <c r="G125" s="57"/>
      <c r="H125" s="138"/>
      <c r="I125" s="138"/>
      <c r="J125" s="138"/>
      <c r="K125" s="138"/>
      <c r="L125" s="138"/>
    </row>
    <row r="126" spans="4:12" x14ac:dyDescent="0.25">
      <c r="D126" s="138"/>
      <c r="E126" s="56"/>
      <c r="F126" s="57"/>
      <c r="G126" s="57"/>
      <c r="H126" s="138"/>
      <c r="I126" s="138"/>
      <c r="J126" s="138"/>
      <c r="K126" s="138"/>
      <c r="L126" s="138"/>
    </row>
    <row r="127" spans="4:12" x14ac:dyDescent="0.25">
      <c r="D127" s="138"/>
      <c r="E127" s="56"/>
      <c r="F127" s="57"/>
      <c r="G127" s="57"/>
      <c r="H127" s="138"/>
      <c r="I127" s="138"/>
      <c r="J127" s="138"/>
      <c r="K127" s="138"/>
      <c r="L127" s="138"/>
    </row>
    <row r="128" spans="4:12" x14ac:dyDescent="0.25">
      <c r="D128" s="138"/>
      <c r="E128" s="56"/>
      <c r="F128" s="57"/>
      <c r="G128" s="57"/>
      <c r="H128" s="138"/>
      <c r="I128" s="138"/>
      <c r="J128" s="138"/>
      <c r="K128" s="138"/>
      <c r="L128" s="138"/>
    </row>
    <row r="129" spans="4:12" x14ac:dyDescent="0.25">
      <c r="D129" s="138"/>
      <c r="E129" s="56"/>
      <c r="F129" s="57"/>
      <c r="G129" s="57"/>
      <c r="H129" s="138"/>
      <c r="I129" s="138"/>
      <c r="J129" s="138"/>
      <c r="K129" s="138"/>
      <c r="L129" s="138"/>
    </row>
    <row r="130" spans="4:12" x14ac:dyDescent="0.25">
      <c r="D130" s="138"/>
      <c r="E130" s="56"/>
      <c r="F130" s="57"/>
      <c r="G130" s="57"/>
      <c r="H130" s="138"/>
      <c r="I130" s="138"/>
      <c r="J130" s="138"/>
      <c r="K130" s="138"/>
      <c r="L130" s="138"/>
    </row>
    <row r="131" spans="4:12" x14ac:dyDescent="0.25">
      <c r="D131" s="138"/>
      <c r="E131" s="56"/>
      <c r="F131" s="57"/>
      <c r="G131" s="57"/>
      <c r="H131" s="138"/>
      <c r="I131" s="138"/>
      <c r="J131" s="138"/>
      <c r="K131" s="138"/>
      <c r="L131" s="138"/>
    </row>
    <row r="132" spans="4:12" x14ac:dyDescent="0.25">
      <c r="D132" s="138"/>
      <c r="E132" s="56"/>
      <c r="F132" s="57"/>
      <c r="G132" s="57"/>
      <c r="H132" s="138"/>
      <c r="I132" s="138"/>
      <c r="J132" s="138"/>
      <c r="K132" s="138"/>
      <c r="L132" s="138"/>
    </row>
    <row r="133" spans="4:12" x14ac:dyDescent="0.25">
      <c r="D133" s="138"/>
      <c r="E133" s="56"/>
      <c r="F133" s="57"/>
      <c r="G133" s="57"/>
      <c r="H133" s="138"/>
      <c r="I133" s="138"/>
      <c r="J133" s="138"/>
      <c r="K133" s="138"/>
      <c r="L133" s="138"/>
    </row>
    <row r="134" spans="4:12" x14ac:dyDescent="0.25">
      <c r="D134" s="138"/>
      <c r="E134" s="56"/>
      <c r="F134" s="57"/>
      <c r="G134" s="57"/>
      <c r="H134" s="138"/>
      <c r="I134" s="138"/>
      <c r="J134" s="138"/>
      <c r="K134" s="138"/>
      <c r="L134" s="138"/>
    </row>
    <row r="135" spans="4:12" x14ac:dyDescent="0.25">
      <c r="D135" s="138"/>
      <c r="E135" s="56"/>
      <c r="F135" s="57"/>
      <c r="G135" s="57"/>
      <c r="H135" s="138"/>
      <c r="I135" s="138"/>
      <c r="J135" s="138"/>
      <c r="K135" s="138"/>
      <c r="L135" s="138"/>
    </row>
    <row r="136" spans="4:12" x14ac:dyDescent="0.25">
      <c r="D136" s="138"/>
      <c r="E136" s="56"/>
      <c r="F136" s="57"/>
      <c r="G136" s="57"/>
      <c r="H136" s="138"/>
      <c r="I136" s="138"/>
      <c r="J136" s="138"/>
      <c r="K136" s="138"/>
      <c r="L136" s="138"/>
    </row>
  </sheetData>
  <sheetProtection algorithmName="SHA-512" hashValue="HtDQuDOJAf7rhCrldOBWTJZVz06VvVD3LRUyOTtMXaLljEeM9uUdv8zULw3mNyfouWlp1DZyaXjZQL7O2sQY8w==" saltValue="6FNS6VVa1s8ioYFRqxtr7g==" spinCount="100000" sheet="1" objects="1" scenarios="1"/>
  <mergeCells count="173">
    <mergeCell ref="L60:N60"/>
    <mergeCell ref="O60:P60"/>
    <mergeCell ref="Q60:S60"/>
    <mergeCell ref="T60:Y60"/>
    <mergeCell ref="L61:N61"/>
    <mergeCell ref="O61:P61"/>
    <mergeCell ref="Q61:S61"/>
    <mergeCell ref="T61:Y61"/>
    <mergeCell ref="L58:N58"/>
    <mergeCell ref="O58:P58"/>
    <mergeCell ref="Q58:S58"/>
    <mergeCell ref="T58:Y58"/>
    <mergeCell ref="L59:N59"/>
    <mergeCell ref="O59:P59"/>
    <mergeCell ref="Q59:S59"/>
    <mergeCell ref="T59:Y59"/>
    <mergeCell ref="L49:N49"/>
    <mergeCell ref="Q48:S48"/>
    <mergeCell ref="O46:P46"/>
    <mergeCell ref="Q46:S46"/>
    <mergeCell ref="L47:N47"/>
    <mergeCell ref="O56:P56"/>
    <mergeCell ref="Q56:S56"/>
    <mergeCell ref="T56:Y56"/>
    <mergeCell ref="L57:N57"/>
    <mergeCell ref="O57:P57"/>
    <mergeCell ref="Q57:S57"/>
    <mergeCell ref="T57:Y57"/>
    <mergeCell ref="L56:N56"/>
    <mergeCell ref="L54:N54"/>
    <mergeCell ref="O54:P54"/>
    <mergeCell ref="Q54:S54"/>
    <mergeCell ref="T54:Y54"/>
    <mergeCell ref="L55:N55"/>
    <mergeCell ref="O55:P55"/>
    <mergeCell ref="Q55:S55"/>
    <mergeCell ref="T55:Y55"/>
    <mergeCell ref="Q34:S34"/>
    <mergeCell ref="T34:Y34"/>
    <mergeCell ref="L37:N37"/>
    <mergeCell ref="O37:P37"/>
    <mergeCell ref="Q37:S37"/>
    <mergeCell ref="T37:Y37"/>
    <mergeCell ref="L52:N52"/>
    <mergeCell ref="O52:P52"/>
    <mergeCell ref="L53:N53"/>
    <mergeCell ref="O53:P53"/>
    <mergeCell ref="Q53:S53"/>
    <mergeCell ref="Q41:S41"/>
    <mergeCell ref="T41:Y41"/>
    <mergeCell ref="L50:N50"/>
    <mergeCell ref="L51:N51"/>
    <mergeCell ref="O51:P51"/>
    <mergeCell ref="T46:Y46"/>
    <mergeCell ref="L46:N46"/>
    <mergeCell ref="T47:Y47"/>
    <mergeCell ref="Q47:S47"/>
    <mergeCell ref="T48:Y48"/>
    <mergeCell ref="O48:P48"/>
    <mergeCell ref="L48:N48"/>
    <mergeCell ref="O49:P49"/>
    <mergeCell ref="D42:F42"/>
    <mergeCell ref="Q42:S42"/>
    <mergeCell ref="O42:P42"/>
    <mergeCell ref="L42:N42"/>
    <mergeCell ref="T42:Y42"/>
    <mergeCell ref="E44:F44"/>
    <mergeCell ref="L44:N44"/>
    <mergeCell ref="T44:Y44"/>
    <mergeCell ref="T45:Y45"/>
    <mergeCell ref="O45:P45"/>
    <mergeCell ref="L45:N45"/>
    <mergeCell ref="Q45:S45"/>
    <mergeCell ref="L43:N43"/>
    <mergeCell ref="Q43:S43"/>
    <mergeCell ref="T43:Y43"/>
    <mergeCell ref="O43:P43"/>
    <mergeCell ref="Q44:S44"/>
    <mergeCell ref="O44:P44"/>
    <mergeCell ref="N1:O1"/>
    <mergeCell ref="P1:Q1"/>
    <mergeCell ref="L2:T2"/>
    <mergeCell ref="O35:P35"/>
    <mergeCell ref="T35:Y35"/>
    <mergeCell ref="L35:N35"/>
    <mergeCell ref="Q35:S35"/>
    <mergeCell ref="L29:N29"/>
    <mergeCell ref="O29:P29"/>
    <mergeCell ref="Q29:S29"/>
    <mergeCell ref="T29:Y29"/>
    <mergeCell ref="L30:N30"/>
    <mergeCell ref="O30:P30"/>
    <mergeCell ref="Q30:S30"/>
    <mergeCell ref="T30:Y30"/>
    <mergeCell ref="L31:N31"/>
    <mergeCell ref="Q31:S31"/>
    <mergeCell ref="T31:Y31"/>
    <mergeCell ref="L32:N32"/>
    <mergeCell ref="O32:P32"/>
    <mergeCell ref="Q32:S32"/>
    <mergeCell ref="T32:Y32"/>
    <mergeCell ref="Q33:S33"/>
    <mergeCell ref="T33:Y33"/>
    <mergeCell ref="D3:F3"/>
    <mergeCell ref="H8:H9"/>
    <mergeCell ref="D10:F10"/>
    <mergeCell ref="L34:N34"/>
    <mergeCell ref="O34:P34"/>
    <mergeCell ref="D27:F27"/>
    <mergeCell ref="O31:P31"/>
    <mergeCell ref="L33:N33"/>
    <mergeCell ref="O33:P33"/>
    <mergeCell ref="D39:F39"/>
    <mergeCell ref="L10:T10"/>
    <mergeCell ref="P11:R12"/>
    <mergeCell ref="S11:T12"/>
    <mergeCell ref="S13:T14"/>
    <mergeCell ref="P13:R14"/>
    <mergeCell ref="H14:H15"/>
    <mergeCell ref="S15:T16"/>
    <mergeCell ref="P15:R16"/>
    <mergeCell ref="L17:T18"/>
    <mergeCell ref="L19:T23"/>
    <mergeCell ref="K24:M25"/>
    <mergeCell ref="K26:T26"/>
    <mergeCell ref="Q28:R28"/>
    <mergeCell ref="N28:P28"/>
    <mergeCell ref="L38:N38"/>
    <mergeCell ref="O36:P36"/>
    <mergeCell ref="L36:N36"/>
    <mergeCell ref="Q36:S36"/>
    <mergeCell ref="T36:Y36"/>
    <mergeCell ref="Q38:S38"/>
    <mergeCell ref="T38:Y38"/>
    <mergeCell ref="O38:P38"/>
    <mergeCell ref="T39:Y39"/>
    <mergeCell ref="O47:P47"/>
    <mergeCell ref="L39:N39"/>
    <mergeCell ref="O39:P39"/>
    <mergeCell ref="Q39:S39"/>
    <mergeCell ref="L41:N41"/>
    <mergeCell ref="O41:P41"/>
    <mergeCell ref="R63:T63"/>
    <mergeCell ref="P63:Q63"/>
    <mergeCell ref="P64:Q64"/>
    <mergeCell ref="R64:T64"/>
    <mergeCell ref="Q50:S50"/>
    <mergeCell ref="T50:Y50"/>
    <mergeCell ref="O50:P50"/>
    <mergeCell ref="Q51:S51"/>
    <mergeCell ref="T51:Y51"/>
    <mergeCell ref="T53:Y53"/>
    <mergeCell ref="T49:Y49"/>
    <mergeCell ref="T52:Y52"/>
    <mergeCell ref="Q52:S52"/>
    <mergeCell ref="L40:N40"/>
    <mergeCell ref="O40:P40"/>
    <mergeCell ref="Q40:S40"/>
    <mergeCell ref="T40:Y40"/>
    <mergeCell ref="Q49:S49"/>
    <mergeCell ref="P67:Q67"/>
    <mergeCell ref="U67:Z67"/>
    <mergeCell ref="R67:T67"/>
    <mergeCell ref="M68:O68"/>
    <mergeCell ref="R68:T68"/>
    <mergeCell ref="P68:Q68"/>
    <mergeCell ref="U68:Z68"/>
    <mergeCell ref="R65:T65"/>
    <mergeCell ref="U65:Z65"/>
    <mergeCell ref="P65:Q65"/>
    <mergeCell ref="R66:T66"/>
    <mergeCell ref="P66:Q66"/>
    <mergeCell ref="U66:Z66"/>
  </mergeCells>
  <conditionalFormatting sqref="E4:E9 E11:E26 E28:E38 E40:E41 E45:E61">
    <cfRule type="expression" dxfId="11" priority="10">
      <formula>AND(NOT(ISBLANK($F4)),$F4&lt;&gt;$E4)</formula>
    </cfRule>
  </conditionalFormatting>
  <conditionalFormatting sqref="F2">
    <cfRule type="cellIs" dxfId="10" priority="4" operator="equal">
      <formula>$F$2</formula>
    </cfRule>
    <cfRule type="cellIs" dxfId="9" priority="8" operator="equal">
      <formula>$F$2</formula>
    </cfRule>
  </conditionalFormatting>
  <conditionalFormatting sqref="G2">
    <cfRule type="cellIs" dxfId="8" priority="7" operator="equal">
      <formula>$G$2</formula>
    </cfRule>
  </conditionalFormatting>
  <conditionalFormatting sqref="G4:G43 G45:G61">
    <cfRule type="expression" dxfId="7" priority="9">
      <formula>AND(NOT(ISBLANK($F4)),$F4&lt;&gt;$G4)</formula>
    </cfRule>
  </conditionalFormatting>
  <conditionalFormatting sqref="G44">
    <cfRule type="expression" dxfId="6" priority="1">
      <formula>"F44 &lt;&gt; G44"</formula>
    </cfRule>
    <cfRule type="expression" dxfId="5" priority="12">
      <formula>AND(NOT(ISBLANK($E44)),$E44&lt;&gt;$G44)</formula>
    </cfRule>
  </conditionalFormatting>
  <conditionalFormatting sqref="L17">
    <cfRule type="expression" dxfId="4" priority="11">
      <formula>$S$15&lt;&gt;0</formula>
    </cfRule>
  </conditionalFormatting>
  <conditionalFormatting sqref="P1">
    <cfRule type="cellIs" dxfId="3" priority="5" operator="equal">
      <formula>$P$1</formula>
    </cfRule>
  </conditionalFormatting>
  <conditionalFormatting sqref="S15:T16">
    <cfRule type="expression" dxfId="2" priority="6">
      <formula>$S$15&lt;&gt;0</formula>
    </cfRule>
  </conditionalFormatting>
  <dataValidations count="3">
    <dataValidation type="decimal" allowBlank="1" showInputMessage="1" showErrorMessage="1" errorTitle="Errore immissione" error="Sono consentiti solo numeri." sqref="G4:G9 G43 G108:G1048576 P1 G2 G45:G61 G40:G41 G28 G30:G38 G11:G26" xr:uid="{00000000-0002-0000-0000-000000000000}">
      <formula1>0</formula1>
      <formula2>999999</formula2>
    </dataValidation>
    <dataValidation type="whole" allowBlank="1" showInputMessage="1" showErrorMessage="1" errorTitle="Errore" error="Solo numeri interi" sqref="S7:S8 L9:Q9 L6:O6" xr:uid="{00000000-0002-0000-0000-000001000000}">
      <formula1>0</formula1>
      <formula2>1000</formula2>
    </dataValidation>
    <dataValidation type="whole" allowBlank="1" showInputMessage="1" showErrorMessage="1" errorTitle="Errore" error="Solo numeri interi" sqref="P6:S6" xr:uid="{00000000-0002-0000-0000-000002000000}">
      <formula1>0</formula1>
      <formula2>10000</formula2>
    </dataValidation>
  </dataValidations>
  <pageMargins left="0.70833330000000005" right="0.70833330000000005" top="0.74791660000000004" bottom="0.74791660000000004" header="0.3152778" footer="0.3152778"/>
  <pageSetup paperSize="9" scale="10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2"/>
  <dimension ref="A1:V42"/>
  <sheetViews>
    <sheetView zoomScale="85" zoomScaleNormal="85" workbookViewId="0">
      <selection activeCell="B32" sqref="B32"/>
    </sheetView>
  </sheetViews>
  <sheetFormatPr defaultRowHeight="15" x14ac:dyDescent="0.25"/>
  <cols>
    <col min="1" max="1" width="2.28515625" customWidth="1"/>
    <col min="2" max="2" width="45.7109375" customWidth="1"/>
    <col min="3" max="3" width="17.85546875" customWidth="1"/>
    <col min="4" max="4" width="1.140625" customWidth="1"/>
    <col min="5" max="5" width="2.140625" customWidth="1"/>
    <col min="6" max="6" width="29.140625" customWidth="1"/>
    <col min="7" max="7" width="11.28515625" customWidth="1"/>
    <col min="8" max="8" width="10.7109375" customWidth="1"/>
    <col min="9" max="9" width="11.5703125" customWidth="1"/>
  </cols>
  <sheetData>
    <row r="1" spans="1:22" ht="23.25" x14ac:dyDescent="0.25">
      <c r="A1" s="58"/>
      <c r="B1" s="59">
        <f>'Chiusura di cassa'!D1</f>
        <v>0</v>
      </c>
      <c r="C1" s="60">
        <f>'Chiusura di cassa'!N1</f>
        <v>0</v>
      </c>
      <c r="D1" s="200" t="s">
        <v>70</v>
      </c>
      <c r="E1" s="200"/>
      <c r="F1" s="200"/>
      <c r="G1" s="200"/>
      <c r="H1" s="200"/>
      <c r="I1" s="200"/>
      <c r="J1" s="200"/>
      <c r="K1" s="200"/>
      <c r="L1" s="200"/>
      <c r="M1" s="200"/>
      <c r="N1" s="200"/>
      <c r="O1" s="200"/>
      <c r="P1" s="200"/>
      <c r="Q1" s="58"/>
      <c r="R1" s="58"/>
      <c r="S1" s="58"/>
      <c r="T1" s="58"/>
      <c r="U1" s="58"/>
      <c r="V1" s="58"/>
    </row>
    <row r="2" spans="1:22" x14ac:dyDescent="0.25">
      <c r="B2" s="61"/>
      <c r="C2" s="62"/>
      <c r="E2" s="63"/>
      <c r="G2" s="199" t="s">
        <v>71</v>
      </c>
      <c r="H2" s="199"/>
      <c r="I2" s="199"/>
      <c r="J2" s="199"/>
      <c r="K2" s="199"/>
      <c r="L2" s="199"/>
      <c r="M2" s="199"/>
      <c r="N2" s="199"/>
      <c r="O2" s="199"/>
      <c r="P2" s="199"/>
    </row>
    <row r="3" spans="1:22" ht="15.75" thickBot="1" x14ac:dyDescent="0.3">
      <c r="B3" s="205" t="s">
        <v>72</v>
      </c>
      <c r="C3" s="205"/>
      <c r="E3" s="63"/>
      <c r="G3" s="64">
        <v>1</v>
      </c>
      <c r="H3" s="64">
        <v>2</v>
      </c>
      <c r="I3" s="64">
        <v>3</v>
      </c>
      <c r="J3" s="64">
        <v>4</v>
      </c>
      <c r="K3" s="64">
        <v>5</v>
      </c>
      <c r="L3" s="64">
        <v>6</v>
      </c>
      <c r="M3" s="64">
        <v>7</v>
      </c>
      <c r="N3" s="64">
        <v>8</v>
      </c>
      <c r="O3" s="64">
        <v>9</v>
      </c>
      <c r="P3" s="64">
        <v>10</v>
      </c>
    </row>
    <row r="4" spans="1:22" x14ac:dyDescent="0.25">
      <c r="B4" s="65" t="s">
        <v>73</v>
      </c>
      <c r="C4" s="66">
        <f t="shared" ref="C4:C12" si="0">SUM(G4:P4)</f>
        <v>0</v>
      </c>
      <c r="E4" s="63"/>
      <c r="F4" s="67" t="s">
        <v>7</v>
      </c>
      <c r="G4" s="18">
        <f>SUMIFS(AmountCASETTO,CauseCode,"CC_APERTURAFONDOCASSA",CashRegister,G$3,PaymentCode,"CASH")</f>
        <v>0</v>
      </c>
      <c r="H4" s="18">
        <f t="shared" ref="H4:P4" si="1">SUMIFS(AmountCASETTO,CauseCode,"CC_APERTURAFONDOCASSA",CashRegister,H$3,PaymentCode,"CASH")</f>
        <v>0</v>
      </c>
      <c r="I4" s="18">
        <f t="shared" si="1"/>
        <v>0</v>
      </c>
      <c r="J4" s="18">
        <f t="shared" si="1"/>
        <v>0</v>
      </c>
      <c r="K4" s="18">
        <f t="shared" si="1"/>
        <v>0</v>
      </c>
      <c r="L4" s="18">
        <f t="shared" si="1"/>
        <v>0</v>
      </c>
      <c r="M4" s="18">
        <f t="shared" si="1"/>
        <v>0</v>
      </c>
      <c r="N4" s="18">
        <f t="shared" si="1"/>
        <v>0</v>
      </c>
      <c r="O4" s="18">
        <f t="shared" si="1"/>
        <v>0</v>
      </c>
      <c r="P4" s="18">
        <f t="shared" si="1"/>
        <v>0</v>
      </c>
    </row>
    <row r="5" spans="1:22" x14ac:dyDescent="0.25">
      <c r="B5" s="68" t="s">
        <v>74</v>
      </c>
      <c r="C5" s="66">
        <f>SUM(G5:P5)</f>
        <v>0</v>
      </c>
      <c r="E5" s="63"/>
      <c r="F5" s="67" t="s">
        <v>75</v>
      </c>
      <c r="G5" s="18">
        <f>SUMIFS(AmountCASETTO,CauseCode,"CC_PRELIEVO",CashRegister,G$3,PaymentCode,"CASH")</f>
        <v>0</v>
      </c>
      <c r="H5" s="18">
        <f t="shared" ref="H5:P5" si="2">SUMIFS(AmountCASETTO,CauseCode,"CC_PRELIEVO",CashRegister,H$3,PaymentCode,"CASH")</f>
        <v>0</v>
      </c>
      <c r="I5" s="18">
        <f t="shared" si="2"/>
        <v>0</v>
      </c>
      <c r="J5" s="18">
        <f t="shared" si="2"/>
        <v>0</v>
      </c>
      <c r="K5" s="18">
        <f t="shared" si="2"/>
        <v>0</v>
      </c>
      <c r="L5" s="18">
        <f t="shared" si="2"/>
        <v>0</v>
      </c>
      <c r="M5" s="18">
        <f t="shared" si="2"/>
        <v>0</v>
      </c>
      <c r="N5" s="18">
        <f t="shared" si="2"/>
        <v>0</v>
      </c>
      <c r="O5" s="18">
        <f t="shared" si="2"/>
        <v>0</v>
      </c>
      <c r="P5" s="18">
        <f t="shared" si="2"/>
        <v>0</v>
      </c>
    </row>
    <row r="6" spans="1:22" x14ac:dyDescent="0.25">
      <c r="B6" s="68" t="s">
        <v>76</v>
      </c>
      <c r="C6" s="66">
        <f t="shared" si="0"/>
        <v>0</v>
      </c>
      <c r="E6" s="63"/>
      <c r="F6" s="67" t="s">
        <v>77</v>
      </c>
      <c r="G6" s="18">
        <f>SUMIFS(AmountCASETTO,CauseCode,"CC_VERSAMENTO",CashRegister,G$3,PaymentCode,"CASH")</f>
        <v>0</v>
      </c>
      <c r="H6" s="18">
        <f t="shared" ref="H6:P6" si="3">SUMIFS(AmountCASETTO,CauseCode,"CC_VERSAMENTO",CashRegister,H$3,PaymentCode,"CASH")</f>
        <v>0</v>
      </c>
      <c r="I6" s="18">
        <f t="shared" si="3"/>
        <v>0</v>
      </c>
      <c r="J6" s="18">
        <f t="shared" si="3"/>
        <v>0</v>
      </c>
      <c r="K6" s="18">
        <f t="shared" si="3"/>
        <v>0</v>
      </c>
      <c r="L6" s="18">
        <f t="shared" si="3"/>
        <v>0</v>
      </c>
      <c r="M6" s="18">
        <f t="shared" si="3"/>
        <v>0</v>
      </c>
      <c r="N6" s="18">
        <f t="shared" si="3"/>
        <v>0</v>
      </c>
      <c r="O6" s="18">
        <f t="shared" si="3"/>
        <v>0</v>
      </c>
      <c r="P6" s="18">
        <f t="shared" si="3"/>
        <v>0</v>
      </c>
    </row>
    <row r="7" spans="1:22" x14ac:dyDescent="0.25">
      <c r="B7" s="68" t="s">
        <v>78</v>
      </c>
      <c r="C7" s="66">
        <f t="shared" si="0"/>
        <v>0</v>
      </c>
      <c r="E7" s="63"/>
      <c r="F7" s="69" t="s">
        <v>78</v>
      </c>
      <c r="G7" s="18">
        <f>IF(G$3='Chiusura di cassa'!$M$1, 'Chiusura di cassa'!$G$28, (SUMIFS(AmountCASETTO,CauseCode,"CC_VENDITAPRODOTTI",CashRegister,G$3,PaymentCode,"CASH")))</f>
        <v>0</v>
      </c>
      <c r="H7" s="18">
        <f>IF(H$3='Chiusura di cassa'!$M$1, 'Chiusura di cassa'!$G$28, (SUMIFS(AmountCASETTO,CauseCode,"CC_VENDITAPRODOTTI",CashRegister,H$3,PaymentCode,"CASH")))</f>
        <v>0</v>
      </c>
      <c r="I7" s="18">
        <f>IF(I$3='Chiusura di cassa'!$M$1, 'Chiusura di cassa'!$G$28, (SUMIFS(AmountCASETTO,CauseCode,"CC_VENDITAPRODOTTI",CashRegister,I$3,PaymentCode,"CASH")))</f>
        <v>0</v>
      </c>
      <c r="J7" s="18">
        <f>IF(J$3='Chiusura di cassa'!$M$1, 'Chiusura di cassa'!$G$28, (SUMIFS(AmountCASETTO,CauseCode,"CC_VENDITAPRODOTTI",CashRegister,J$3,PaymentCode,"CASH")))</f>
        <v>0</v>
      </c>
      <c r="K7" s="18">
        <f>IF(K$3='Chiusura di cassa'!$M$1, 'Chiusura di cassa'!$G$28, (SUMIFS(AmountCASETTO,CauseCode,"CC_VENDITAPRODOTTI",CashRegister,K$3,PaymentCode,"CASH")))</f>
        <v>0</v>
      </c>
      <c r="L7" s="18">
        <f>IF(L$3='Chiusura di cassa'!$M$1, 'Chiusura di cassa'!$G$28, (SUMIFS(AmountCASETTO,CauseCode,"CC_VENDITAPRODOTTI",CashRegister,L$3,PaymentCode,"CASH")))</f>
        <v>0</v>
      </c>
      <c r="M7" s="18">
        <f>IF(M$3='Chiusura di cassa'!$M$1, 'Chiusura di cassa'!$G$28, (SUMIFS(AmountCASETTO,CauseCode,"CC_VENDITAPRODOTTI",CashRegister,M$3,PaymentCode,"CASH")))</f>
        <v>0</v>
      </c>
      <c r="N7" s="18">
        <f>IF(N$3='Chiusura di cassa'!$M$1, 'Chiusura di cassa'!$G$28, (SUMIFS(AmountCASETTO,CauseCode,"CC_VENDITAPRODOTTI",CashRegister,N$3,PaymentCode,"CASH")))</f>
        <v>0</v>
      </c>
      <c r="O7" s="18">
        <f>IF(O$3='Chiusura di cassa'!$M$1, 'Chiusura di cassa'!$G$28, (SUMIFS(AmountCASETTO,CauseCode,"CC_VENDITAPRODOTTI",CashRegister,O$3,PaymentCode,"CASH")))</f>
        <v>0</v>
      </c>
      <c r="P7" s="18">
        <f>IF(P$3='Chiusura di cassa'!$M$1, 'Chiusura di cassa'!$G$28, (SUMIFS(AmountCASETTO,CauseCode,"CC_VENDITAPRODOTTI",CashRegister,P$3,PaymentCode,"CASH")))</f>
        <v>0</v>
      </c>
    </row>
    <row r="8" spans="1:22" x14ac:dyDescent="0.25">
      <c r="B8" s="68" t="s">
        <v>79</v>
      </c>
      <c r="C8" s="66">
        <f>SUM(G8:P8)</f>
        <v>0</v>
      </c>
      <c r="E8" s="63"/>
      <c r="F8" s="69" t="s">
        <v>79</v>
      </c>
      <c r="G8" s="18">
        <f t="shared" ref="G8:P8" si="4">SUMIFS(AmountCASETTO,CauseCode,"CC_SPESE",CashRegister,G$3,PaymentCode,"CASH",Source,"ST_CASSETTO")</f>
        <v>0</v>
      </c>
      <c r="H8" s="18">
        <f t="shared" si="4"/>
        <v>0</v>
      </c>
      <c r="I8" s="18">
        <f t="shared" si="4"/>
        <v>0</v>
      </c>
      <c r="J8" s="18">
        <f t="shared" si="4"/>
        <v>0</v>
      </c>
      <c r="K8" s="18">
        <f t="shared" si="4"/>
        <v>0</v>
      </c>
      <c r="L8" s="18">
        <f t="shared" si="4"/>
        <v>0</v>
      </c>
      <c r="M8" s="18">
        <f t="shared" si="4"/>
        <v>0</v>
      </c>
      <c r="N8" s="18">
        <f t="shared" si="4"/>
        <v>0</v>
      </c>
      <c r="O8" s="18">
        <f t="shared" si="4"/>
        <v>0</v>
      </c>
      <c r="P8" s="18">
        <f t="shared" si="4"/>
        <v>0</v>
      </c>
    </row>
    <row r="9" spans="1:22" x14ac:dyDescent="0.25">
      <c r="B9" s="68" t="s">
        <v>80</v>
      </c>
      <c r="C9" s="66">
        <f>SUM(G9:P9)</f>
        <v>0</v>
      </c>
      <c r="E9" s="63"/>
      <c r="F9" s="69" t="s">
        <v>80</v>
      </c>
      <c r="G9" s="18">
        <f>SUMIFS(AmountCASETTO,Destination,"ST_CASSETTO",CashRegister,G$3,PaymentCode,"CASH") -SUM(SUMIFS(AmountCASETTO, Destination,"ST_CASSETTO", CauseCode,{"CC_APERTURAFONDOCASSA","CC_PRELIEVO","CC_VERSAMENTO","CC_VENDITAPRODOTTI","CC_SPESE","CC_DIFFERENZENEGATIVE","CC_DIFFERENZEPOSITIVE"},CashRegister,G$3,PaymentCode,"CASH"))</f>
        <v>0</v>
      </c>
      <c r="H9" s="18">
        <f>SUMIFS(AmountCASETTO,Destination,"ST_CASSETTO",CashRegister,H$3,PaymentCode,"CASH") -SUM(SUMIFS(AmountCASETTO, Destination,"ST_CASSETTO", CauseCode,{"CC_APERTURAFONDOCASSA","CC_PRELIEVO","CC_VERSAMENTO","CC_VENDITAPRODOTTI","CC_SPESE","CC_DIFFERENZENEGATIVE","CC_DIFFERENZEPOSITIVE"},CashRegister,H$3,PaymentCode,"CASH"))</f>
        <v>0</v>
      </c>
      <c r="I9" s="18">
        <f>SUMIFS(AmountCASETTO,Destination,"ST_CASSETTO",CashRegister,I$3,PaymentCode,"CASH") -SUM(SUMIFS(AmountCASETTO, Destination,"ST_CASSETTO", CauseCode,{"CC_APERTURAFONDOCASSA","CC_PRELIEVO","CC_VERSAMENTO","CC_VENDITAPRODOTTI","CC_SPESE","CC_DIFFERENZENEGATIVE","CC_DIFFERENZEPOSITIVE"},CashRegister,I$3,PaymentCode,"CASH"))</f>
        <v>0</v>
      </c>
      <c r="J9" s="18">
        <f>SUMIFS(AmountCASETTO,Destination,"ST_CASSETTO",CashRegister,J$3,PaymentCode,"CASH") -SUM(SUMIFS(AmountCASETTO, Destination,"ST_CASSETTO", CauseCode,{"CC_APERTURAFONDOCASSA","CC_PRELIEVO","CC_VERSAMENTO","CC_VENDITAPRODOTTI","CC_SPESE","CC_DIFFERENZENEGATIVE","CC_DIFFERENZEPOSITIVE"},CashRegister,J$3,PaymentCode,"CASH"))</f>
        <v>0</v>
      </c>
      <c r="K9" s="18">
        <f>SUMIFS(AmountCASETTO,Destination,"ST_CASSETTO",CashRegister,K$3,PaymentCode,"CASH") -SUM(SUMIFS(AmountCASETTO, Destination,"ST_CASSETTO", CauseCode,{"CC_APERTURAFONDOCASSA","CC_PRELIEVO","CC_VERSAMENTO","CC_VENDITAPRODOTTI","CC_SPESE","CC_DIFFERENZENEGATIVE","CC_DIFFERENZEPOSITIVE"},CashRegister,K$3,PaymentCode,"CASH"))</f>
        <v>0</v>
      </c>
      <c r="L9" s="18">
        <f>SUMIFS(AmountCASETTO,Destination,"ST_CASSETTO",CashRegister,L$3,PaymentCode,"CASH") -SUM(SUMIFS(AmountCASETTO, Destination,"ST_CASSETTO", CauseCode,{"CC_APERTURAFONDOCASSA","CC_PRELIEVO","CC_VERSAMENTO","CC_VENDITAPRODOTTI","CC_SPESE","CC_DIFFERENZENEGATIVE","CC_DIFFERENZEPOSITIVE"},CashRegister,L$3,PaymentCode,"CASH"))</f>
        <v>0</v>
      </c>
      <c r="M9" s="18">
        <f>SUMIFS(AmountCASETTO,Destination,"ST_CASSETTO",CashRegister,M$3,PaymentCode,"CASH") -SUM(SUMIFS(AmountCASETTO, Destination,"ST_CASSETTO", CauseCode,{"CC_APERTURAFONDOCASSA","CC_PRELIEVO","CC_VERSAMENTO","CC_VENDITAPRODOTTI","CC_SPESE","CC_DIFFERENZENEGATIVE","CC_DIFFERENZEPOSITIVE"},CashRegister,M$3,PaymentCode,"CASH"))</f>
        <v>0</v>
      </c>
      <c r="N9" s="18">
        <f>SUMIFS(AmountCASETTO,Destination,"ST_CASSETTO",CashRegister,N$3,PaymentCode,"CASH") -SUM(SUMIFS(AmountCASETTO, Destination,"ST_CASSETTO", CauseCode,{"CC_APERTURAFONDOCASSA","CC_PRELIEVO","CC_VERSAMENTO","CC_VENDITAPRODOTTI","CC_SPESE","CC_DIFFERENZENEGATIVE","CC_DIFFERENZEPOSITIVE"},CashRegister,N$3,PaymentCode,"CASH"))</f>
        <v>0</v>
      </c>
      <c r="O9" s="18">
        <f>SUMIFS(AmountCASETTO,Destination,"ST_CASSETTO",CashRegister,O$3,PaymentCode,"CASH") -SUM(SUMIFS(AmountCASETTO, Destination,"ST_CASSETTO", CauseCode,{"CC_APERTURAFONDOCASSA","CC_PRELIEVO","CC_VERSAMENTO","CC_VENDITAPRODOTTI","CC_SPESE","CC_DIFFERENZENEGATIVE","CC_DIFFERENZEPOSITIVE"},CashRegister,O$3,PaymentCode,"CASH"))</f>
        <v>0</v>
      </c>
      <c r="P9" s="18">
        <f>SUMIFS(AmountCASETTO,Destination,"ST_CASSETTO",CashRegister,P$3,PaymentCode,"CASH") -SUM(SUMIFS(AmountCASETTO, Destination,"ST_CASSETTO", CauseCode,{"CC_APERTURAFONDOCASSA","CC_PRELIEVO","CC_VERSAMENTO","CC_VENDITAPRODOTTI","CC_SPESE","CC_DIFFERENZENEGATIVE","CC_DIFFERENZEPOSITIVE"},CashRegister,P$3,PaymentCode,"CASH"))</f>
        <v>0</v>
      </c>
    </row>
    <row r="10" spans="1:22" x14ac:dyDescent="0.25">
      <c r="B10" s="68" t="s">
        <v>81</v>
      </c>
      <c r="C10" s="66">
        <f>SUM(G10:P10)</f>
        <v>0</v>
      </c>
      <c r="E10" s="63"/>
      <c r="F10" s="69" t="s">
        <v>81</v>
      </c>
      <c r="G10" s="18">
        <f>SUMIFS(AmountCASETTO,Source,"ST_CASSETTO",CashRegister,G$3,PaymentCode,"CASH") -SUM(SUMIFS(AmountCASETTO, Source,"ST_CASSETTO", CauseCode,{"CC_APERTURAFONDOCASSA","CC_CHIUSURAFONDOCASSA","CC_PRELIEVO","CC_VERSAMENTO","CC_VENDITAPRODOTTI","CC_SPESE","CC_DIFFERENZENEGATIVE","CC_DIFFERENZEPOSITIVE"},CashRegister,G$3,PaymentCode,"CASH"))</f>
        <v>0</v>
      </c>
      <c r="H10" s="18">
        <f>SUMIFS(AmountCASETTO,Source,"ST_CASSETTO",CashRegister,H$3,PaymentCode,"CASH") -SUM(SUMIFS(AmountCASETTO, Source,"ST_CASSETTO", CauseCode,{"CC_APERTURAFONDOCASSA","CC_CHIUSURAFONDOCASSA","CC_PRELIEVO","CC_VERSAMENTO","CC_VENDITAPRODOTTI","CC_SPESE","CC_DIFFERENZENEGATIVE","CC_DIFFERENZEPOSITIVE"},CashRegister,H$3,PaymentCode,"CASH"))</f>
        <v>0</v>
      </c>
      <c r="I10" s="18">
        <f>SUMIFS(AmountCASETTO,Source,"ST_CASSETTO",CashRegister,I$3,PaymentCode,"CASH") -SUM(SUMIFS(AmountCASETTO, Source,"ST_CASSETTO", CauseCode,{"CC_APERTURAFONDOCASSA","CC_CHIUSURAFONDOCASSA","CC_PRELIEVO","CC_VERSAMENTO","CC_VENDITAPRODOTTI","CC_SPESE","CC_DIFFERENZENEGATIVE","CC_DIFFERENZEPOSITIVE"},CashRegister,I$3,PaymentCode,"CASH"))</f>
        <v>0</v>
      </c>
      <c r="J10" s="18">
        <f>SUMIFS(AmountCASETTO,Source,"ST_CASSETTO",CashRegister,J$3,PaymentCode,"CASH") -SUM(SUMIFS(AmountCASETTO, Source,"ST_CASSETTO", CauseCode,{"CC_APERTURAFONDOCASSA","CC_CHIUSURAFONDOCASSA","CC_PRELIEVO","CC_VERSAMENTO","CC_VENDITAPRODOTTI","CC_SPESE","CC_DIFFERENZENEGATIVE","CC_DIFFERENZEPOSITIVE"},CashRegister,J$3,PaymentCode,"CASH"))</f>
        <v>0</v>
      </c>
      <c r="K10" s="18">
        <f>SUMIFS(AmountCASETTO,Source,"ST_CASSETTO",CashRegister,K$3,PaymentCode,"CASH") -SUM(SUMIFS(AmountCASETTO, Source,"ST_CASSETTO", CauseCode,{"CC_APERTURAFONDOCASSA","CC_CHIUSURAFONDOCASSA","CC_PRELIEVO","CC_VERSAMENTO","CC_VENDITAPRODOTTI","CC_SPESE","CC_DIFFERENZENEGATIVE","CC_DIFFERENZEPOSITIVE"},CashRegister,K$3,PaymentCode,"CASH"))</f>
        <v>0</v>
      </c>
      <c r="L10" s="18">
        <f>SUMIFS(AmountCASETTO,Source,"ST_CASSETTO",CashRegister,L$3,PaymentCode,"CASH") -SUM(SUMIFS(AmountCASETTO, Source,"ST_CASSETTO", CauseCode,{"CC_APERTURAFONDOCASSA","CC_CHIUSURAFONDOCASSA","CC_PRELIEVO","CC_VERSAMENTO","CC_VENDITAPRODOTTI","CC_SPESE","CC_DIFFERENZENEGATIVE","CC_DIFFERENZEPOSITIVE"},CashRegister,L$3,PaymentCode,"CASH"))</f>
        <v>0</v>
      </c>
      <c r="M10" s="18">
        <f>SUMIFS(AmountCASETTO,Source,"ST_CASSETTO",CashRegister,M$3,PaymentCode,"CASH") -SUM(SUMIFS(AmountCASETTO, Source,"ST_CASSETTO", CauseCode,{"CC_APERTURAFONDOCASSA","CC_CHIUSURAFONDOCASSA","CC_PRELIEVO","CC_VERSAMENTO","CC_VENDITAPRODOTTI","CC_SPESE","CC_DIFFERENZENEGATIVE","CC_DIFFERENZEPOSITIVE"},CashRegister,M$3,PaymentCode,"CASH"))</f>
        <v>0</v>
      </c>
      <c r="N10" s="18">
        <f>SUMIFS(AmountCASETTO,Source,"ST_CASSETTO",CashRegister,N$3,PaymentCode,"CASH") -SUM(SUMIFS(AmountCASETTO, Source,"ST_CASSETTO", CauseCode,{"CC_APERTURAFONDOCASSA","CC_CHIUSURAFONDOCASSA","CC_PRELIEVO","CC_VERSAMENTO","CC_VENDITAPRODOTTI","CC_SPESE","CC_DIFFERENZENEGATIVE","CC_DIFFERENZEPOSITIVE"},CashRegister,N$3,PaymentCode,"CASH"))</f>
        <v>0</v>
      </c>
      <c r="O10" s="18">
        <f>SUMIFS(AmountCASETTO,Source,"ST_CASSETTO",CashRegister,O$3,PaymentCode,"CASH") -SUM(SUMIFS(AmountCASETTO, Source,"ST_CASSETTO", CauseCode,{"CC_APERTURAFONDOCASSA","CC_CHIUSURAFONDOCASSA","CC_PRELIEVO","CC_VERSAMENTO","CC_VENDITAPRODOTTI","CC_SPESE","CC_DIFFERENZENEGATIVE","CC_DIFFERENZEPOSITIVE"},CashRegister,O$3,PaymentCode,"CASH"))</f>
        <v>0</v>
      </c>
      <c r="P10" s="18">
        <f>SUMIFS(AmountCASETTO,Source,"ST_CASSETTO",CashRegister,P$3,PaymentCode,"CASH") -SUM(SUMIFS(AmountCASETTO, Source,"ST_CASSETTO", CauseCode,{"CC_APERTURAFONDOCASSA","CC_CHIUSURAFONDOCASSA","CC_PRELIEVO","CC_VERSAMENTO","CC_VENDITAPRODOTTI","CC_SPESE","CC_DIFFERENZENEGATIVE","CC_DIFFERENZEPOSITIVE"},CashRegister,P$3,PaymentCode,"CASH"))</f>
        <v>0</v>
      </c>
    </row>
    <row r="11" spans="1:22" x14ac:dyDescent="0.25">
      <c r="B11" s="68" t="s">
        <v>82</v>
      </c>
      <c r="C11" s="66">
        <f t="shared" si="0"/>
        <v>0</v>
      </c>
      <c r="E11" s="63"/>
      <c r="F11" s="69" t="s">
        <v>82</v>
      </c>
      <c r="G11" s="18">
        <f>IF(G$3='Chiusura di cassa'!$M$1,'Chiusura di cassa'!$S$15,SUM(SUMIFS(AmountCASETTO,CauseCode,{"CC_DIFFERENZEPOSITIVE","CC_DIFFERENZENEGATIVE"},CashRegister,G$3,PaymentCode,"CASH")))</f>
        <v>0</v>
      </c>
      <c r="H11" s="18">
        <f>IF(H$3='Chiusura di cassa'!$M$1,'Chiusura di cassa'!$S$15,SUM(SUMIFS(AmountCASETTO,CauseCode,{"CC_DIFFERENZEPOSITIVE","CC_DIFFERENZENEGATIVE"},CashRegister,H$3,PaymentCode,"CASH")))</f>
        <v>0</v>
      </c>
      <c r="I11" s="18">
        <f>IF(I$3='Chiusura di cassa'!$M$1,'Chiusura di cassa'!$S$15,SUM(SUMIFS(AmountCASETTO,CauseCode,{"CC_DIFFERENZEPOSITIVE","CC_DIFFERENZENEGATIVE"},CashRegister,I$3,PaymentCode,"CASH")))</f>
        <v>0</v>
      </c>
      <c r="J11" s="18">
        <f>IF(J$3='Chiusura di cassa'!$M$1,'Chiusura di cassa'!$S$15,SUM(SUMIFS(AmountCASETTO,CauseCode,{"CC_DIFFERENZEPOSITIVE","CC_DIFFERENZENEGATIVE"},CashRegister,J$3,PaymentCode,"CASH")))</f>
        <v>0</v>
      </c>
      <c r="K11" s="18">
        <f>IF(K$3='Chiusura di cassa'!$M$1,'Chiusura di cassa'!$S$15,SUM(SUMIFS(AmountCASETTO,CauseCode,{"CC_DIFFERENZEPOSITIVE","CC_DIFFERENZENEGATIVE"},CashRegister,K$3,PaymentCode,"CASH")))</f>
        <v>0</v>
      </c>
      <c r="L11" s="18">
        <f>IF(L$3='Chiusura di cassa'!$M$1,'Chiusura di cassa'!$S$15,SUM(SUMIFS(AmountCASETTO,CauseCode,{"CC_DIFFERENZEPOSITIVE","CC_DIFFERENZENEGATIVE"},CashRegister,L$3,PaymentCode,"CASH")))</f>
        <v>0</v>
      </c>
      <c r="M11" s="18">
        <f>IF(M$3='Chiusura di cassa'!$M$1,'Chiusura di cassa'!$S$15,SUM(SUMIFS(AmountCASETTO,CauseCode,{"CC_DIFFERENZEPOSITIVE","CC_DIFFERENZENEGATIVE"},CashRegister,M$3,PaymentCode,"CASH")))</f>
        <v>0</v>
      </c>
      <c r="N11" s="18">
        <f>IF(N$3='Chiusura di cassa'!$M$1,'Chiusura di cassa'!$S$15,SUM(SUMIFS(AmountCASETTO,CauseCode,{"CC_DIFFERENZEPOSITIVE","CC_DIFFERENZENEGATIVE"},CashRegister,N$3,PaymentCode,"CASH")))</f>
        <v>0</v>
      </c>
      <c r="O11" s="18">
        <f>IF(O$3='Chiusura di cassa'!$M$1,'Chiusura di cassa'!$S$15,SUM(SUMIFS(AmountCASETTO,CauseCode,{"CC_DIFFERENZEPOSITIVE","CC_DIFFERENZENEGATIVE"},CashRegister,O$3,PaymentCode,"CASH")))</f>
        <v>0</v>
      </c>
      <c r="P11" s="18">
        <f>IF(P$3='Chiusura di cassa'!$M$1,'Chiusura di cassa'!$S$15,SUM(SUMIFS(AmountCASETTO,CauseCode,{"CC_DIFFERENZEPOSITIVE","CC_DIFFERENZENEGATIVE"},CashRegister,P$3,PaymentCode,"CASH")))</f>
        <v>0</v>
      </c>
    </row>
    <row r="12" spans="1:22" ht="15.75" thickBot="1" x14ac:dyDescent="0.3">
      <c r="B12" s="70" t="s">
        <v>83</v>
      </c>
      <c r="C12" s="71">
        <f t="shared" si="0"/>
        <v>0</v>
      </c>
      <c r="E12" s="63"/>
      <c r="F12" s="67" t="s">
        <v>84</v>
      </c>
      <c r="G12" s="72">
        <f>SUM(G4:G11)</f>
        <v>0</v>
      </c>
      <c r="H12" s="72">
        <f t="shared" ref="H12:P12" si="5">SUM(H4:H11)</f>
        <v>0</v>
      </c>
      <c r="I12" s="72">
        <f t="shared" si="5"/>
        <v>0</v>
      </c>
      <c r="J12" s="72">
        <f t="shared" si="5"/>
        <v>0</v>
      </c>
      <c r="K12" s="72">
        <f t="shared" si="5"/>
        <v>0</v>
      </c>
      <c r="L12" s="72">
        <f t="shared" si="5"/>
        <v>0</v>
      </c>
      <c r="M12" s="72">
        <f t="shared" si="5"/>
        <v>0</v>
      </c>
      <c r="N12" s="72">
        <f t="shared" si="5"/>
        <v>0</v>
      </c>
      <c r="O12" s="72">
        <f t="shared" si="5"/>
        <v>0</v>
      </c>
      <c r="P12" s="72">
        <f t="shared" si="5"/>
        <v>0</v>
      </c>
    </row>
    <row r="13" spans="1:22" x14ac:dyDescent="0.25">
      <c r="B13" s="73"/>
      <c r="C13" s="74"/>
      <c r="E13" s="63"/>
      <c r="G13" s="18"/>
    </row>
    <row r="14" spans="1:22" x14ac:dyDescent="0.25">
      <c r="B14" s="206" t="s">
        <v>85</v>
      </c>
      <c r="C14" s="206"/>
      <c r="E14" s="63"/>
    </row>
    <row r="15" spans="1:22" x14ac:dyDescent="0.25">
      <c r="B15" s="65" t="s">
        <v>73</v>
      </c>
      <c r="C15" s="75">
        <f>SUMIFS(Amount,CauseCode,"CC_APERTURACASSAFORTE",PaymentCode,"CASH")</f>
        <v>0</v>
      </c>
      <c r="E15" s="63"/>
    </row>
    <row r="16" spans="1:22" x14ac:dyDescent="0.25">
      <c r="B16" s="68" t="s">
        <v>74</v>
      </c>
      <c r="C16" s="66">
        <f>SUMIFS(AmountCASSAFORTE,Source,"ST_CASSAFORTE",CauseCode,"&lt;&gt;CC_SPESE",PaymentCode,"CASH")</f>
        <v>0</v>
      </c>
      <c r="E16" s="76"/>
    </row>
    <row r="17" spans="1:16" x14ac:dyDescent="0.25">
      <c r="B17" s="68" t="s">
        <v>76</v>
      </c>
      <c r="C17" s="66">
        <f>SUMIFS(AmountCASSAFORTE,Destination,"ST_CASSAFORTE",CauseCode,"&lt;&gt;CC_CHIUSURAFONDOCASSA",PaymentCode,"CASH")</f>
        <v>0</v>
      </c>
      <c r="E17" s="76"/>
    </row>
    <row r="18" spans="1:16" ht="15.75" thickBot="1" x14ac:dyDescent="0.3">
      <c r="B18" s="68" t="s">
        <v>86</v>
      </c>
      <c r="C18" s="77">
        <f>SUMIFS(AmountCASSAFORTE,Source,"ST_CASSAFORTE",CauseCode,"CC_SPESE",PaymentCode,"CASH")</f>
        <v>0</v>
      </c>
      <c r="E18" s="76"/>
    </row>
    <row r="19" spans="1:16" ht="15.75" thickBot="1" x14ac:dyDescent="0.3">
      <c r="B19" s="78" t="s">
        <v>83</v>
      </c>
      <c r="C19" s="71">
        <f>SUM(C15:C18)</f>
        <v>0</v>
      </c>
      <c r="E19" s="76"/>
    </row>
    <row r="20" spans="1:16" x14ac:dyDescent="0.25">
      <c r="E20" s="76"/>
    </row>
    <row r="21" spans="1:16" ht="15.75" thickBot="1" x14ac:dyDescent="0.3">
      <c r="B21" s="205" t="s">
        <v>87</v>
      </c>
      <c r="C21" s="205"/>
      <c r="E21" s="76"/>
    </row>
    <row r="22" spans="1:16" ht="15.75" thickBot="1" x14ac:dyDescent="0.3">
      <c r="B22" s="78" t="s">
        <v>88</v>
      </c>
      <c r="C22" s="79">
        <f>SUMIFS(Amount,CauseCode,"CC_DEPOSITOBANCA",PaymentCode,"CASH")</f>
        <v>0</v>
      </c>
      <c r="E22" s="76"/>
    </row>
    <row r="23" spans="1:16" x14ac:dyDescent="0.25">
      <c r="E23" s="76"/>
    </row>
    <row r="24" spans="1:16" x14ac:dyDescent="0.25">
      <c r="B24" s="206" t="s">
        <v>89</v>
      </c>
      <c r="C24" s="206"/>
      <c r="E24" s="76"/>
    </row>
    <row r="25" spans="1:16" ht="15.75" x14ac:dyDescent="0.25">
      <c r="B25" s="80" t="s">
        <v>90</v>
      </c>
      <c r="C25" s="81">
        <f>SUM(C12,C19)</f>
        <v>0</v>
      </c>
      <c r="E25" s="76"/>
    </row>
    <row r="26" spans="1:16" ht="15.75" x14ac:dyDescent="0.25">
      <c r="B26" s="82" t="s">
        <v>91</v>
      </c>
      <c r="C26" s="83">
        <v>0</v>
      </c>
      <c r="E26" s="76"/>
    </row>
    <row r="27" spans="1:16" ht="15.75" x14ac:dyDescent="0.25">
      <c r="B27" s="68" t="s">
        <v>92</v>
      </c>
      <c r="C27" s="84">
        <f>IF(C25-C26 &gt;0, C25-C26,0)</f>
        <v>0</v>
      </c>
      <c r="E27" s="76"/>
    </row>
    <row r="28" spans="1:16" ht="15.75" x14ac:dyDescent="0.25">
      <c r="B28" s="82" t="s">
        <v>93</v>
      </c>
      <c r="C28" s="83">
        <v>0</v>
      </c>
      <c r="E28" s="76"/>
      <c r="F28" t="str">
        <f>IF(ABS(C27-C28) &gt;10, "IMPOSTATO MANUALMENTE", "")</f>
        <v/>
      </c>
    </row>
    <row r="29" spans="1:16" ht="19.5" thickBot="1" x14ac:dyDescent="0.35">
      <c r="B29" s="85" t="s">
        <v>94</v>
      </c>
      <c r="C29" s="86">
        <f>C25-C28</f>
        <v>0</v>
      </c>
      <c r="E29" s="76"/>
    </row>
    <row r="30" spans="1:16" x14ac:dyDescent="0.25">
      <c r="A30" s="63"/>
      <c r="B30" s="63"/>
      <c r="C30" s="63"/>
      <c r="D30" s="63"/>
      <c r="E30" s="63"/>
      <c r="F30" s="63"/>
      <c r="G30" s="63"/>
      <c r="H30" s="63"/>
      <c r="I30" s="63"/>
      <c r="J30" s="63"/>
      <c r="K30" s="63"/>
      <c r="L30" s="63"/>
      <c r="M30" s="63"/>
      <c r="N30" s="63"/>
      <c r="O30" s="63"/>
      <c r="P30" s="63"/>
    </row>
    <row r="32" spans="1:16" ht="15.75" x14ac:dyDescent="0.25">
      <c r="B32" s="87" t="s">
        <v>95</v>
      </c>
      <c r="C32" s="88"/>
      <c r="F32" s="74"/>
    </row>
    <row r="33" spans="2:6" ht="18.75" x14ac:dyDescent="0.3">
      <c r="B33" s="136" t="s">
        <v>96</v>
      </c>
      <c r="C33" s="137"/>
      <c r="D33" s="134"/>
      <c r="E33" s="134"/>
      <c r="F33" s="135"/>
    </row>
    <row r="34" spans="2:6" ht="19.5" thickBot="1" x14ac:dyDescent="0.35">
      <c r="B34" s="89" t="s">
        <v>97</v>
      </c>
      <c r="C34" s="90">
        <f>IF(ISBLANK(C32), 0, C32-C29)</f>
        <v>0</v>
      </c>
      <c r="F34" s="74"/>
    </row>
    <row r="35" spans="2:6" x14ac:dyDescent="0.25">
      <c r="B35" s="203" t="s">
        <v>98</v>
      </c>
      <c r="C35" s="204"/>
      <c r="F35" s="74"/>
    </row>
    <row r="36" spans="2:6" ht="41.25" customHeight="1" thickBot="1" x14ac:dyDescent="0.3">
      <c r="B36" s="201"/>
      <c r="C36" s="202"/>
      <c r="F36" s="74"/>
    </row>
    <row r="37" spans="2:6" x14ac:dyDescent="0.25">
      <c r="F37" s="74"/>
    </row>
    <row r="38" spans="2:6" x14ac:dyDescent="0.25">
      <c r="F38" s="74"/>
    </row>
    <row r="39" spans="2:6" x14ac:dyDescent="0.25">
      <c r="F39" s="74"/>
    </row>
    <row r="40" spans="2:6" x14ac:dyDescent="0.25">
      <c r="F40" s="74"/>
    </row>
    <row r="41" spans="2:6" x14ac:dyDescent="0.25">
      <c r="F41" s="74"/>
    </row>
    <row r="42" spans="2:6" x14ac:dyDescent="0.25">
      <c r="F42" s="74"/>
    </row>
  </sheetData>
  <sheetProtection algorithmName="SHA-512" hashValue="ILQjwvLHvzdB+4AC9Iv5Kr/xrv4890Z1VNRA8kgdILOPBFbMt5ltaNXCBICjGT/qTHRi3eJeuNq36UilUUprLg==" saltValue="HimZxpnmWhzgQ3Ovk1RoFw==" spinCount="100000" sheet="1" objects="1" scenarios="1"/>
  <mergeCells count="8">
    <mergeCell ref="G2:P2"/>
    <mergeCell ref="D1:P1"/>
    <mergeCell ref="B36:C36"/>
    <mergeCell ref="B35:C35"/>
    <mergeCell ref="B3:C3"/>
    <mergeCell ref="B14:C14"/>
    <mergeCell ref="B21:C21"/>
    <mergeCell ref="B24:C24"/>
  </mergeCells>
  <conditionalFormatting sqref="G11:P11">
    <cfRule type="cellIs" dxfId="1" priority="2" operator="greaterThan">
      <formula>0</formula>
    </cfRule>
    <cfRule type="cellIs" dxfId="0" priority="3" operator="lessThan">
      <formula>0</formula>
    </cfRule>
  </conditionalFormatting>
  <dataValidations count="1">
    <dataValidation type="decimal" allowBlank="1" showInputMessage="1" showErrorMessage="1" errorTitle="Errore" error="Solo valori numerici" sqref="C32" xr:uid="{03A3D704-690E-4778-A596-57A0FF01F829}">
      <formula1>-1000000000</formula1>
      <formula2>1000000000</formula2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3"/>
  <dimension ref="A1:J279"/>
  <sheetViews>
    <sheetView topLeftCell="A2" workbookViewId="0">
      <selection activeCell="A2" sqref="A2"/>
    </sheetView>
  </sheetViews>
  <sheetFormatPr defaultRowHeight="15" x14ac:dyDescent="0.25"/>
  <cols>
    <col min="2" max="2" width="21.5703125" bestFit="1" customWidth="1"/>
    <col min="3" max="3" width="26.42578125" bestFit="1" customWidth="1"/>
    <col min="4" max="4" width="12.42578125" bestFit="1" customWidth="1"/>
    <col min="5" max="5" width="17" customWidth="1"/>
    <col min="6" max="6" width="9.5703125" bestFit="1" customWidth="1"/>
    <col min="7" max="7" width="22.28515625" customWidth="1"/>
    <col min="8" max="9" width="19.140625" customWidth="1"/>
    <col min="10" max="10" width="22.42578125" customWidth="1"/>
  </cols>
  <sheetData>
    <row r="1" spans="1:10" x14ac:dyDescent="0.25">
      <c r="A1" t="s">
        <v>99</v>
      </c>
      <c r="B1" t="s">
        <v>100</v>
      </c>
      <c r="C1" t="s">
        <v>101</v>
      </c>
      <c r="D1" t="s">
        <v>102</v>
      </c>
      <c r="E1" t="s">
        <v>103</v>
      </c>
      <c r="F1" t="s">
        <v>104</v>
      </c>
      <c r="G1" t="s">
        <v>105</v>
      </c>
      <c r="H1" t="s">
        <v>106</v>
      </c>
      <c r="I1" t="s">
        <v>107</v>
      </c>
      <c r="J1" t="s">
        <v>108</v>
      </c>
    </row>
    <row r="2" spans="1:10" x14ac:dyDescent="0.25">
      <c r="A2" s="91"/>
      <c r="B2" s="92"/>
      <c r="C2" s="92"/>
      <c r="D2" s="92"/>
      <c r="E2" s="92"/>
      <c r="F2" s="93"/>
      <c r="G2" s="92"/>
      <c r="H2" s="92"/>
      <c r="I2">
        <f>(IF($G2="ST_CASSETTO", -1, 0) + IF($H2="ST_CASSETTO", 1, 0))*$F2</f>
        <v>0</v>
      </c>
      <c r="J2">
        <f>(IF($G2="ST_CASSAFORTE", -1, 0) + IF($H2="ST_CASSAFORTE", 1, 0))*$F2</f>
        <v>0</v>
      </c>
    </row>
    <row r="3" spans="1:10" x14ac:dyDescent="0.25">
      <c r="A3" s="91"/>
      <c r="B3" s="92"/>
      <c r="C3" s="92"/>
      <c r="D3" s="92"/>
      <c r="E3" s="92"/>
      <c r="F3" s="93"/>
      <c r="G3" s="92"/>
      <c r="H3" s="92"/>
      <c r="I3">
        <f t="shared" ref="I3:I8" si="0">(IF(G3="ST_CASSETTO", -1, 0) + IF(H3="ST_CASSETTO", 1, 0))*F3</f>
        <v>0</v>
      </c>
      <c r="J3">
        <f t="shared" ref="J3:J22" si="1">(IF($G3="ST_CASSAFORTE", -1, 0) + IF($H3="ST_CASSAFORTE", 1, 0))*$F3</f>
        <v>0</v>
      </c>
    </row>
    <row r="4" spans="1:10" x14ac:dyDescent="0.25">
      <c r="A4" s="92"/>
      <c r="B4" s="92"/>
      <c r="C4" s="92"/>
      <c r="D4" s="92"/>
      <c r="E4" s="92"/>
      <c r="F4" s="93"/>
      <c r="G4" s="92"/>
      <c r="H4" s="92"/>
      <c r="I4">
        <f t="shared" si="0"/>
        <v>0</v>
      </c>
      <c r="J4">
        <f t="shared" si="1"/>
        <v>0</v>
      </c>
    </row>
    <row r="5" spans="1:10" x14ac:dyDescent="0.25">
      <c r="A5" s="92"/>
      <c r="B5" s="94"/>
      <c r="C5" s="92"/>
      <c r="D5" s="92"/>
      <c r="E5" s="92"/>
      <c r="F5" s="93"/>
      <c r="G5" s="92"/>
      <c r="H5" s="92"/>
      <c r="I5">
        <f t="shared" si="0"/>
        <v>0</v>
      </c>
      <c r="J5">
        <f t="shared" si="1"/>
        <v>0</v>
      </c>
    </row>
    <row r="6" spans="1:10" x14ac:dyDescent="0.25">
      <c r="A6" s="92"/>
      <c r="B6" s="92"/>
      <c r="C6" s="92"/>
      <c r="D6" s="92"/>
      <c r="E6" s="92"/>
      <c r="F6" s="93"/>
      <c r="G6" s="92"/>
      <c r="H6" s="92"/>
      <c r="I6">
        <f t="shared" si="0"/>
        <v>0</v>
      </c>
      <c r="J6">
        <f t="shared" si="1"/>
        <v>0</v>
      </c>
    </row>
    <row r="7" spans="1:10" x14ac:dyDescent="0.25">
      <c r="A7" s="92"/>
      <c r="B7" s="92"/>
      <c r="C7" s="92"/>
      <c r="D7" s="92"/>
      <c r="E7" s="92"/>
      <c r="F7" s="93"/>
      <c r="G7" s="92"/>
      <c r="H7" s="92"/>
      <c r="I7">
        <f t="shared" si="0"/>
        <v>0</v>
      </c>
      <c r="J7">
        <f t="shared" si="1"/>
        <v>0</v>
      </c>
    </row>
    <row r="8" spans="1:10" x14ac:dyDescent="0.25">
      <c r="A8" s="92"/>
      <c r="B8" s="92"/>
      <c r="C8" s="92"/>
      <c r="D8" s="92"/>
      <c r="E8" s="92"/>
      <c r="F8" s="93"/>
      <c r="G8" s="92"/>
      <c r="H8" s="92"/>
      <c r="I8">
        <f t="shared" si="0"/>
        <v>0</v>
      </c>
      <c r="J8">
        <f t="shared" si="1"/>
        <v>0</v>
      </c>
    </row>
    <row r="9" spans="1:10" x14ac:dyDescent="0.25">
      <c r="A9" s="92"/>
      <c r="B9" s="92"/>
      <c r="C9" s="92"/>
      <c r="D9" s="92"/>
      <c r="E9" s="92"/>
      <c r="F9" s="93"/>
      <c r="G9" s="92"/>
      <c r="H9" s="92"/>
      <c r="I9">
        <f t="shared" ref="I9" si="2">(IF(G9="ST_CASSETTO", -1, 0) + IF(H9="ST_CASSETTO", 1, 0))*F9</f>
        <v>0</v>
      </c>
      <c r="J9">
        <f t="shared" si="1"/>
        <v>0</v>
      </c>
    </row>
    <row r="10" spans="1:10" x14ac:dyDescent="0.25">
      <c r="A10" s="92"/>
      <c r="B10" s="92"/>
      <c r="C10" s="92"/>
      <c r="D10" s="92"/>
      <c r="E10" s="92"/>
      <c r="F10" s="93"/>
      <c r="G10" s="92"/>
      <c r="H10" s="92"/>
      <c r="I10">
        <f t="shared" ref="I10:I11" si="3">(IF(G10="ST_CASSETTO", -1, 0) + IF(H10="ST_CASSETTO", 1, 0))*F10</f>
        <v>0</v>
      </c>
      <c r="J10">
        <f t="shared" si="1"/>
        <v>0</v>
      </c>
    </row>
    <row r="11" spans="1:10" x14ac:dyDescent="0.25">
      <c r="A11" s="92"/>
      <c r="B11" s="92"/>
      <c r="C11" s="92"/>
      <c r="D11" s="92"/>
      <c r="E11" s="92"/>
      <c r="F11" s="93"/>
      <c r="G11" s="92"/>
      <c r="H11" s="92"/>
      <c r="I11">
        <f t="shared" si="3"/>
        <v>0</v>
      </c>
      <c r="J11">
        <f t="shared" si="1"/>
        <v>0</v>
      </c>
    </row>
    <row r="12" spans="1:10" x14ac:dyDescent="0.25">
      <c r="A12" s="92"/>
      <c r="B12" s="92"/>
      <c r="C12" s="92"/>
      <c r="D12" s="92"/>
      <c r="E12" s="92"/>
      <c r="F12" s="93"/>
      <c r="G12" s="92"/>
      <c r="H12" s="92"/>
      <c r="I12">
        <f t="shared" ref="I12" si="4">(IF(G12="ST_CASSETTO", -1, 0) + IF(H12="ST_CASSETTO", 1, 0))*F12</f>
        <v>0</v>
      </c>
      <c r="J12">
        <f t="shared" si="1"/>
        <v>0</v>
      </c>
    </row>
    <row r="13" spans="1:10" x14ac:dyDescent="0.25">
      <c r="A13" s="92"/>
      <c r="B13" s="92"/>
      <c r="C13" s="92"/>
      <c r="D13" s="92"/>
      <c r="E13" s="92"/>
      <c r="F13" s="93"/>
      <c r="G13" s="92"/>
      <c r="H13" s="92"/>
      <c r="I13">
        <f>(IF(G13="ST_CASSETTO", -1, 0) + IF(H13="ST_CASSETTO", 1, 0))*F13</f>
        <v>0</v>
      </c>
      <c r="J13">
        <f>(IF($G13="ST_CASSAFORTE", -1, 0) + IF($H13="ST_CASSAFORTE", 1, 0))*$F13</f>
        <v>0</v>
      </c>
    </row>
    <row r="14" spans="1:10" x14ac:dyDescent="0.25">
      <c r="A14" s="92"/>
      <c r="B14" s="92"/>
      <c r="C14" s="92"/>
      <c r="D14" s="92"/>
      <c r="E14" s="92"/>
      <c r="F14" s="93"/>
      <c r="G14" s="92"/>
      <c r="H14" s="92"/>
      <c r="I14">
        <f t="shared" ref="I14:I22" si="5">(IF(G14="ST_CASSETTO", -1, 0) + IF(H14="ST_CASSETTO", 1, 0))*F14</f>
        <v>0</v>
      </c>
      <c r="J14">
        <f t="shared" si="1"/>
        <v>0</v>
      </c>
    </row>
    <row r="15" spans="1:10" x14ac:dyDescent="0.25">
      <c r="A15" s="92"/>
      <c r="B15" s="94"/>
      <c r="C15" s="92"/>
      <c r="D15" s="92"/>
      <c r="E15" s="92"/>
      <c r="F15" s="93"/>
      <c r="G15" s="92"/>
      <c r="H15" s="92"/>
      <c r="I15">
        <f t="shared" si="5"/>
        <v>0</v>
      </c>
      <c r="J15">
        <f t="shared" si="1"/>
        <v>0</v>
      </c>
    </row>
    <row r="16" spans="1:10" x14ac:dyDescent="0.25">
      <c r="A16" s="92"/>
      <c r="B16" s="92"/>
      <c r="C16" s="92"/>
      <c r="D16" s="92"/>
      <c r="E16" s="92"/>
      <c r="F16" s="93"/>
      <c r="G16" s="92"/>
      <c r="H16" s="92"/>
      <c r="I16">
        <f t="shared" si="5"/>
        <v>0</v>
      </c>
      <c r="J16">
        <f t="shared" si="1"/>
        <v>0</v>
      </c>
    </row>
    <row r="17" spans="1:10" x14ac:dyDescent="0.25">
      <c r="A17" s="92"/>
      <c r="B17" s="92"/>
      <c r="C17" s="92"/>
      <c r="D17" s="92"/>
      <c r="E17" s="92"/>
      <c r="F17" s="93"/>
      <c r="G17" s="92"/>
      <c r="H17" s="92"/>
      <c r="I17">
        <f t="shared" si="5"/>
        <v>0</v>
      </c>
      <c r="J17">
        <f t="shared" si="1"/>
        <v>0</v>
      </c>
    </row>
    <row r="18" spans="1:10" x14ac:dyDescent="0.25">
      <c r="A18" s="92"/>
      <c r="B18" s="92"/>
      <c r="C18" s="92"/>
      <c r="D18" s="92"/>
      <c r="E18" s="92"/>
      <c r="F18" s="93"/>
      <c r="G18" s="92"/>
      <c r="H18" s="92"/>
      <c r="I18">
        <f t="shared" si="5"/>
        <v>0</v>
      </c>
      <c r="J18">
        <f t="shared" si="1"/>
        <v>0</v>
      </c>
    </row>
    <row r="19" spans="1:10" x14ac:dyDescent="0.25">
      <c r="A19" s="92"/>
      <c r="B19" s="92"/>
      <c r="C19" s="92"/>
      <c r="D19" s="92"/>
      <c r="E19" s="92"/>
      <c r="F19" s="93"/>
      <c r="G19" s="92"/>
      <c r="H19" s="92"/>
      <c r="I19">
        <f t="shared" si="5"/>
        <v>0</v>
      </c>
      <c r="J19">
        <f t="shared" si="1"/>
        <v>0</v>
      </c>
    </row>
    <row r="20" spans="1:10" x14ac:dyDescent="0.25">
      <c r="A20" s="92"/>
      <c r="B20" s="92"/>
      <c r="C20" s="92"/>
      <c r="D20" s="92"/>
      <c r="E20" s="92"/>
      <c r="F20" s="93"/>
      <c r="G20" s="92"/>
      <c r="H20" s="92"/>
      <c r="I20">
        <f t="shared" si="5"/>
        <v>0</v>
      </c>
      <c r="J20">
        <f t="shared" si="1"/>
        <v>0</v>
      </c>
    </row>
    <row r="21" spans="1:10" x14ac:dyDescent="0.25">
      <c r="A21" s="92"/>
      <c r="B21" s="92"/>
      <c r="C21" s="92"/>
      <c r="D21" s="92"/>
      <c r="E21" s="92"/>
      <c r="F21" s="93"/>
      <c r="G21" s="92"/>
      <c r="H21" s="92"/>
      <c r="I21">
        <f t="shared" si="5"/>
        <v>0</v>
      </c>
      <c r="J21">
        <f t="shared" si="1"/>
        <v>0</v>
      </c>
    </row>
    <row r="22" spans="1:10" x14ac:dyDescent="0.25">
      <c r="A22" s="92"/>
      <c r="B22" s="92"/>
      <c r="C22" s="92"/>
      <c r="D22" s="92"/>
      <c r="E22" s="92"/>
      <c r="F22" s="93"/>
      <c r="G22" s="92"/>
      <c r="H22" s="92"/>
      <c r="I22">
        <f t="shared" si="5"/>
        <v>0</v>
      </c>
      <c r="J22">
        <f t="shared" si="1"/>
        <v>0</v>
      </c>
    </row>
    <row r="23" spans="1:10" x14ac:dyDescent="0.25">
      <c r="A23" s="92"/>
      <c r="B23" s="92"/>
      <c r="C23" s="92"/>
      <c r="D23" s="92"/>
      <c r="E23" s="92"/>
      <c r="F23" s="93"/>
      <c r="G23" s="92"/>
      <c r="H23" s="92"/>
      <c r="I23">
        <f>(IF(G23="ST_CASSETTO", -1, 0) + IF(H23="ST_CASSETTO", 1, 0))*F23</f>
        <v>0</v>
      </c>
      <c r="J23">
        <f>(IF($G23="ST_CASSAFORTE", -1, 0) + IF($H23="ST_CASSAFORTE", 1, 0))*$F23</f>
        <v>0</v>
      </c>
    </row>
    <row r="24" spans="1:10" x14ac:dyDescent="0.25">
      <c r="F24" s="74"/>
      <c r="I24">
        <f t="shared" ref="I24:I87" si="6">(IF(G24="ST_CASSETTO", -1, 0) + IF(H24="ST_CASSETTO", 1, 0))*F24</f>
        <v>0</v>
      </c>
      <c r="J24">
        <f t="shared" ref="J24:J87" si="7">(IF($G24="ST_CASSAFORTE", -1, 0) + IF($H24="ST_CASSAFORTE", 1, 0))*$F24</f>
        <v>0</v>
      </c>
    </row>
    <row r="25" spans="1:10" x14ac:dyDescent="0.25">
      <c r="F25" s="74"/>
      <c r="I25">
        <f t="shared" si="6"/>
        <v>0</v>
      </c>
      <c r="J25">
        <f t="shared" si="7"/>
        <v>0</v>
      </c>
    </row>
    <row r="26" spans="1:10" x14ac:dyDescent="0.25">
      <c r="F26" s="74"/>
      <c r="I26">
        <f t="shared" si="6"/>
        <v>0</v>
      </c>
      <c r="J26">
        <f t="shared" si="7"/>
        <v>0</v>
      </c>
    </row>
    <row r="27" spans="1:10" x14ac:dyDescent="0.25">
      <c r="F27" s="74"/>
      <c r="I27">
        <f t="shared" si="6"/>
        <v>0</v>
      </c>
      <c r="J27">
        <f t="shared" si="7"/>
        <v>0</v>
      </c>
    </row>
    <row r="28" spans="1:10" x14ac:dyDescent="0.25">
      <c r="F28" s="74"/>
      <c r="I28">
        <f t="shared" si="6"/>
        <v>0</v>
      </c>
      <c r="J28">
        <f t="shared" si="7"/>
        <v>0</v>
      </c>
    </row>
    <row r="29" spans="1:10" x14ac:dyDescent="0.25">
      <c r="F29" s="74"/>
      <c r="I29">
        <f t="shared" si="6"/>
        <v>0</v>
      </c>
      <c r="J29">
        <f t="shared" si="7"/>
        <v>0</v>
      </c>
    </row>
    <row r="30" spans="1:10" x14ac:dyDescent="0.25">
      <c r="F30" s="74"/>
      <c r="I30">
        <f t="shared" si="6"/>
        <v>0</v>
      </c>
      <c r="J30">
        <f t="shared" si="7"/>
        <v>0</v>
      </c>
    </row>
    <row r="31" spans="1:10" x14ac:dyDescent="0.25">
      <c r="F31" s="74"/>
      <c r="I31">
        <f t="shared" si="6"/>
        <v>0</v>
      </c>
      <c r="J31">
        <f t="shared" si="7"/>
        <v>0</v>
      </c>
    </row>
    <row r="32" spans="1:10" x14ac:dyDescent="0.25">
      <c r="F32" s="74"/>
      <c r="I32">
        <f t="shared" si="6"/>
        <v>0</v>
      </c>
      <c r="J32">
        <f t="shared" si="7"/>
        <v>0</v>
      </c>
    </row>
    <row r="33" spans="6:10" x14ac:dyDescent="0.25">
      <c r="F33" s="74"/>
      <c r="I33">
        <f t="shared" si="6"/>
        <v>0</v>
      </c>
      <c r="J33">
        <f t="shared" si="7"/>
        <v>0</v>
      </c>
    </row>
    <row r="34" spans="6:10" x14ac:dyDescent="0.25">
      <c r="F34" s="74"/>
      <c r="I34">
        <f t="shared" si="6"/>
        <v>0</v>
      </c>
      <c r="J34">
        <f t="shared" si="7"/>
        <v>0</v>
      </c>
    </row>
    <row r="35" spans="6:10" x14ac:dyDescent="0.25">
      <c r="F35" s="74"/>
      <c r="I35">
        <f t="shared" si="6"/>
        <v>0</v>
      </c>
      <c r="J35">
        <f t="shared" si="7"/>
        <v>0</v>
      </c>
    </row>
    <row r="36" spans="6:10" x14ac:dyDescent="0.25">
      <c r="F36" s="74"/>
      <c r="I36">
        <f t="shared" si="6"/>
        <v>0</v>
      </c>
      <c r="J36">
        <f t="shared" si="7"/>
        <v>0</v>
      </c>
    </row>
    <row r="37" spans="6:10" x14ac:dyDescent="0.25">
      <c r="F37" s="74"/>
      <c r="I37">
        <f t="shared" si="6"/>
        <v>0</v>
      </c>
      <c r="J37">
        <f t="shared" si="7"/>
        <v>0</v>
      </c>
    </row>
    <row r="38" spans="6:10" x14ac:dyDescent="0.25">
      <c r="F38" s="74"/>
      <c r="I38">
        <f t="shared" si="6"/>
        <v>0</v>
      </c>
      <c r="J38">
        <f t="shared" si="7"/>
        <v>0</v>
      </c>
    </row>
    <row r="39" spans="6:10" x14ac:dyDescent="0.25">
      <c r="F39" s="74"/>
      <c r="I39">
        <f t="shared" si="6"/>
        <v>0</v>
      </c>
      <c r="J39">
        <f t="shared" si="7"/>
        <v>0</v>
      </c>
    </row>
    <row r="40" spans="6:10" x14ac:dyDescent="0.25">
      <c r="F40" s="74"/>
      <c r="I40">
        <f t="shared" si="6"/>
        <v>0</v>
      </c>
      <c r="J40">
        <f t="shared" si="7"/>
        <v>0</v>
      </c>
    </row>
    <row r="41" spans="6:10" x14ac:dyDescent="0.25">
      <c r="F41" s="74"/>
      <c r="I41">
        <f t="shared" si="6"/>
        <v>0</v>
      </c>
      <c r="J41">
        <f t="shared" si="7"/>
        <v>0</v>
      </c>
    </row>
    <row r="42" spans="6:10" x14ac:dyDescent="0.25">
      <c r="F42" s="74"/>
      <c r="I42">
        <f t="shared" si="6"/>
        <v>0</v>
      </c>
      <c r="J42">
        <f t="shared" si="7"/>
        <v>0</v>
      </c>
    </row>
    <row r="43" spans="6:10" x14ac:dyDescent="0.25">
      <c r="F43" s="74"/>
      <c r="I43">
        <f t="shared" si="6"/>
        <v>0</v>
      </c>
      <c r="J43">
        <f t="shared" si="7"/>
        <v>0</v>
      </c>
    </row>
    <row r="44" spans="6:10" x14ac:dyDescent="0.25">
      <c r="F44" s="74"/>
      <c r="I44">
        <f t="shared" si="6"/>
        <v>0</v>
      </c>
      <c r="J44">
        <f t="shared" si="7"/>
        <v>0</v>
      </c>
    </row>
    <row r="45" spans="6:10" x14ac:dyDescent="0.25">
      <c r="F45" s="74"/>
      <c r="I45">
        <f t="shared" si="6"/>
        <v>0</v>
      </c>
      <c r="J45">
        <f t="shared" si="7"/>
        <v>0</v>
      </c>
    </row>
    <row r="46" spans="6:10" x14ac:dyDescent="0.25">
      <c r="F46" s="74"/>
      <c r="I46">
        <f t="shared" si="6"/>
        <v>0</v>
      </c>
      <c r="J46">
        <f t="shared" si="7"/>
        <v>0</v>
      </c>
    </row>
    <row r="47" spans="6:10" x14ac:dyDescent="0.25">
      <c r="F47" s="74"/>
      <c r="I47">
        <f t="shared" si="6"/>
        <v>0</v>
      </c>
      <c r="J47">
        <f t="shared" si="7"/>
        <v>0</v>
      </c>
    </row>
    <row r="48" spans="6:10" x14ac:dyDescent="0.25">
      <c r="F48" s="74"/>
      <c r="I48">
        <f t="shared" si="6"/>
        <v>0</v>
      </c>
      <c r="J48">
        <f t="shared" si="7"/>
        <v>0</v>
      </c>
    </row>
    <row r="49" spans="6:10" x14ac:dyDescent="0.25">
      <c r="F49" s="74"/>
      <c r="I49">
        <f t="shared" si="6"/>
        <v>0</v>
      </c>
      <c r="J49">
        <f t="shared" si="7"/>
        <v>0</v>
      </c>
    </row>
    <row r="50" spans="6:10" x14ac:dyDescent="0.25">
      <c r="F50" s="74"/>
      <c r="I50">
        <f t="shared" si="6"/>
        <v>0</v>
      </c>
      <c r="J50">
        <f t="shared" si="7"/>
        <v>0</v>
      </c>
    </row>
    <row r="51" spans="6:10" x14ac:dyDescent="0.25">
      <c r="F51" s="74"/>
      <c r="I51">
        <f t="shared" si="6"/>
        <v>0</v>
      </c>
      <c r="J51">
        <f t="shared" si="7"/>
        <v>0</v>
      </c>
    </row>
    <row r="52" spans="6:10" x14ac:dyDescent="0.25">
      <c r="F52" s="74"/>
      <c r="I52">
        <f t="shared" si="6"/>
        <v>0</v>
      </c>
      <c r="J52">
        <f t="shared" si="7"/>
        <v>0</v>
      </c>
    </row>
    <row r="53" spans="6:10" x14ac:dyDescent="0.25">
      <c r="F53" s="74"/>
      <c r="I53">
        <f t="shared" si="6"/>
        <v>0</v>
      </c>
      <c r="J53">
        <f t="shared" si="7"/>
        <v>0</v>
      </c>
    </row>
    <row r="54" spans="6:10" x14ac:dyDescent="0.25">
      <c r="F54" s="74"/>
      <c r="I54">
        <f t="shared" si="6"/>
        <v>0</v>
      </c>
      <c r="J54">
        <f t="shared" si="7"/>
        <v>0</v>
      </c>
    </row>
    <row r="55" spans="6:10" x14ac:dyDescent="0.25">
      <c r="F55" s="74"/>
      <c r="I55">
        <f t="shared" si="6"/>
        <v>0</v>
      </c>
      <c r="J55">
        <f t="shared" si="7"/>
        <v>0</v>
      </c>
    </row>
    <row r="56" spans="6:10" x14ac:dyDescent="0.25">
      <c r="F56" s="74"/>
      <c r="I56">
        <f t="shared" si="6"/>
        <v>0</v>
      </c>
      <c r="J56">
        <f t="shared" si="7"/>
        <v>0</v>
      </c>
    </row>
    <row r="57" spans="6:10" x14ac:dyDescent="0.25">
      <c r="F57" s="74"/>
      <c r="I57">
        <f t="shared" si="6"/>
        <v>0</v>
      </c>
      <c r="J57">
        <f t="shared" si="7"/>
        <v>0</v>
      </c>
    </row>
    <row r="58" spans="6:10" x14ac:dyDescent="0.25">
      <c r="F58" s="74"/>
      <c r="I58">
        <f t="shared" si="6"/>
        <v>0</v>
      </c>
      <c r="J58">
        <f t="shared" si="7"/>
        <v>0</v>
      </c>
    </row>
    <row r="59" spans="6:10" x14ac:dyDescent="0.25">
      <c r="F59" s="74"/>
      <c r="I59">
        <f t="shared" si="6"/>
        <v>0</v>
      </c>
      <c r="J59">
        <f t="shared" si="7"/>
        <v>0</v>
      </c>
    </row>
    <row r="60" spans="6:10" x14ac:dyDescent="0.25">
      <c r="F60" s="74"/>
      <c r="I60">
        <f t="shared" si="6"/>
        <v>0</v>
      </c>
      <c r="J60">
        <f t="shared" si="7"/>
        <v>0</v>
      </c>
    </row>
    <row r="61" spans="6:10" x14ac:dyDescent="0.25">
      <c r="F61" s="74"/>
      <c r="I61">
        <f t="shared" si="6"/>
        <v>0</v>
      </c>
      <c r="J61">
        <f t="shared" si="7"/>
        <v>0</v>
      </c>
    </row>
    <row r="62" spans="6:10" x14ac:dyDescent="0.25">
      <c r="F62" s="74"/>
      <c r="I62">
        <f t="shared" si="6"/>
        <v>0</v>
      </c>
      <c r="J62">
        <f t="shared" si="7"/>
        <v>0</v>
      </c>
    </row>
    <row r="63" spans="6:10" x14ac:dyDescent="0.25">
      <c r="F63" s="74"/>
      <c r="I63">
        <f t="shared" si="6"/>
        <v>0</v>
      </c>
      <c r="J63">
        <f t="shared" si="7"/>
        <v>0</v>
      </c>
    </row>
    <row r="64" spans="6:10" x14ac:dyDescent="0.25">
      <c r="F64" s="74"/>
      <c r="I64">
        <f t="shared" si="6"/>
        <v>0</v>
      </c>
      <c r="J64">
        <f t="shared" si="7"/>
        <v>0</v>
      </c>
    </row>
    <row r="65" spans="6:10" x14ac:dyDescent="0.25">
      <c r="F65" s="74"/>
      <c r="I65">
        <f t="shared" si="6"/>
        <v>0</v>
      </c>
      <c r="J65">
        <f t="shared" si="7"/>
        <v>0</v>
      </c>
    </row>
    <row r="66" spans="6:10" x14ac:dyDescent="0.25">
      <c r="F66" s="74"/>
      <c r="I66">
        <f t="shared" si="6"/>
        <v>0</v>
      </c>
      <c r="J66">
        <f t="shared" si="7"/>
        <v>0</v>
      </c>
    </row>
    <row r="67" spans="6:10" x14ac:dyDescent="0.25">
      <c r="F67" s="74"/>
      <c r="I67">
        <f t="shared" si="6"/>
        <v>0</v>
      </c>
      <c r="J67">
        <f t="shared" si="7"/>
        <v>0</v>
      </c>
    </row>
    <row r="68" spans="6:10" x14ac:dyDescent="0.25">
      <c r="F68" s="74"/>
      <c r="I68">
        <f t="shared" si="6"/>
        <v>0</v>
      </c>
      <c r="J68">
        <f t="shared" si="7"/>
        <v>0</v>
      </c>
    </row>
    <row r="69" spans="6:10" x14ac:dyDescent="0.25">
      <c r="F69" s="74"/>
      <c r="I69">
        <f t="shared" si="6"/>
        <v>0</v>
      </c>
      <c r="J69">
        <f t="shared" si="7"/>
        <v>0</v>
      </c>
    </row>
    <row r="70" spans="6:10" x14ac:dyDescent="0.25">
      <c r="F70" s="74"/>
      <c r="I70">
        <f t="shared" si="6"/>
        <v>0</v>
      </c>
      <c r="J70">
        <f t="shared" si="7"/>
        <v>0</v>
      </c>
    </row>
    <row r="71" spans="6:10" x14ac:dyDescent="0.25">
      <c r="F71" s="74"/>
      <c r="I71">
        <f t="shared" si="6"/>
        <v>0</v>
      </c>
      <c r="J71">
        <f t="shared" si="7"/>
        <v>0</v>
      </c>
    </row>
    <row r="72" spans="6:10" x14ac:dyDescent="0.25">
      <c r="F72" s="74"/>
      <c r="I72">
        <f t="shared" si="6"/>
        <v>0</v>
      </c>
      <c r="J72">
        <f t="shared" si="7"/>
        <v>0</v>
      </c>
    </row>
    <row r="73" spans="6:10" x14ac:dyDescent="0.25">
      <c r="F73" s="74"/>
      <c r="I73">
        <f t="shared" si="6"/>
        <v>0</v>
      </c>
      <c r="J73">
        <f t="shared" si="7"/>
        <v>0</v>
      </c>
    </row>
    <row r="74" spans="6:10" x14ac:dyDescent="0.25">
      <c r="F74" s="74"/>
      <c r="I74">
        <f t="shared" si="6"/>
        <v>0</v>
      </c>
      <c r="J74">
        <f t="shared" si="7"/>
        <v>0</v>
      </c>
    </row>
    <row r="75" spans="6:10" x14ac:dyDescent="0.25">
      <c r="F75" s="74"/>
      <c r="I75">
        <f t="shared" si="6"/>
        <v>0</v>
      </c>
      <c r="J75">
        <f t="shared" si="7"/>
        <v>0</v>
      </c>
    </row>
    <row r="76" spans="6:10" x14ac:dyDescent="0.25">
      <c r="F76" s="74"/>
      <c r="I76">
        <f t="shared" si="6"/>
        <v>0</v>
      </c>
      <c r="J76">
        <f t="shared" si="7"/>
        <v>0</v>
      </c>
    </row>
    <row r="77" spans="6:10" x14ac:dyDescent="0.25">
      <c r="F77" s="74"/>
      <c r="I77">
        <f t="shared" si="6"/>
        <v>0</v>
      </c>
      <c r="J77">
        <f t="shared" si="7"/>
        <v>0</v>
      </c>
    </row>
    <row r="78" spans="6:10" x14ac:dyDescent="0.25">
      <c r="F78" s="74"/>
      <c r="I78">
        <f t="shared" si="6"/>
        <v>0</v>
      </c>
      <c r="J78">
        <f t="shared" si="7"/>
        <v>0</v>
      </c>
    </row>
    <row r="79" spans="6:10" x14ac:dyDescent="0.25">
      <c r="F79" s="74"/>
      <c r="I79">
        <f t="shared" si="6"/>
        <v>0</v>
      </c>
      <c r="J79">
        <f t="shared" si="7"/>
        <v>0</v>
      </c>
    </row>
    <row r="80" spans="6:10" x14ac:dyDescent="0.25">
      <c r="F80" s="74"/>
      <c r="I80">
        <f t="shared" si="6"/>
        <v>0</v>
      </c>
      <c r="J80">
        <f t="shared" si="7"/>
        <v>0</v>
      </c>
    </row>
    <row r="81" spans="6:10" x14ac:dyDescent="0.25">
      <c r="F81" s="74"/>
      <c r="I81">
        <f t="shared" si="6"/>
        <v>0</v>
      </c>
      <c r="J81">
        <f t="shared" si="7"/>
        <v>0</v>
      </c>
    </row>
    <row r="82" spans="6:10" x14ac:dyDescent="0.25">
      <c r="F82" s="74"/>
      <c r="I82">
        <f t="shared" si="6"/>
        <v>0</v>
      </c>
      <c r="J82">
        <f t="shared" si="7"/>
        <v>0</v>
      </c>
    </row>
    <row r="83" spans="6:10" x14ac:dyDescent="0.25">
      <c r="F83" s="74"/>
      <c r="I83">
        <f t="shared" si="6"/>
        <v>0</v>
      </c>
      <c r="J83">
        <f t="shared" si="7"/>
        <v>0</v>
      </c>
    </row>
    <row r="84" spans="6:10" x14ac:dyDescent="0.25">
      <c r="F84" s="74"/>
      <c r="I84">
        <f t="shared" si="6"/>
        <v>0</v>
      </c>
      <c r="J84">
        <f t="shared" si="7"/>
        <v>0</v>
      </c>
    </row>
    <row r="85" spans="6:10" x14ac:dyDescent="0.25">
      <c r="F85" s="74"/>
      <c r="I85">
        <f t="shared" si="6"/>
        <v>0</v>
      </c>
      <c r="J85">
        <f t="shared" si="7"/>
        <v>0</v>
      </c>
    </row>
    <row r="86" spans="6:10" x14ac:dyDescent="0.25">
      <c r="F86" s="74"/>
      <c r="I86">
        <f t="shared" si="6"/>
        <v>0</v>
      </c>
      <c r="J86">
        <f t="shared" si="7"/>
        <v>0</v>
      </c>
    </row>
    <row r="87" spans="6:10" x14ac:dyDescent="0.25">
      <c r="F87" s="74"/>
      <c r="I87">
        <f t="shared" si="6"/>
        <v>0</v>
      </c>
      <c r="J87">
        <f t="shared" si="7"/>
        <v>0</v>
      </c>
    </row>
    <row r="88" spans="6:10" x14ac:dyDescent="0.25">
      <c r="F88" s="74"/>
      <c r="I88">
        <f t="shared" ref="I88:I151" si="8">(IF(G88="ST_CASSETTO", -1, 0) + IF(H88="ST_CASSETTO", 1, 0))*F88</f>
        <v>0</v>
      </c>
      <c r="J88">
        <f t="shared" ref="J88:J151" si="9">(IF($G88="ST_CASSAFORTE", -1, 0) + IF($H88="ST_CASSAFORTE", 1, 0))*$F88</f>
        <v>0</v>
      </c>
    </row>
    <row r="89" spans="6:10" x14ac:dyDescent="0.25">
      <c r="F89" s="74"/>
      <c r="I89">
        <f t="shared" si="8"/>
        <v>0</v>
      </c>
      <c r="J89">
        <f t="shared" si="9"/>
        <v>0</v>
      </c>
    </row>
    <row r="90" spans="6:10" x14ac:dyDescent="0.25">
      <c r="F90" s="74"/>
      <c r="I90">
        <f t="shared" si="8"/>
        <v>0</v>
      </c>
      <c r="J90">
        <f t="shared" si="9"/>
        <v>0</v>
      </c>
    </row>
    <row r="91" spans="6:10" x14ac:dyDescent="0.25">
      <c r="F91" s="74"/>
      <c r="I91">
        <f t="shared" si="8"/>
        <v>0</v>
      </c>
      <c r="J91">
        <f t="shared" si="9"/>
        <v>0</v>
      </c>
    </row>
    <row r="92" spans="6:10" x14ac:dyDescent="0.25">
      <c r="F92" s="74"/>
      <c r="I92">
        <f t="shared" si="8"/>
        <v>0</v>
      </c>
      <c r="J92">
        <f t="shared" si="9"/>
        <v>0</v>
      </c>
    </row>
    <row r="93" spans="6:10" x14ac:dyDescent="0.25">
      <c r="F93" s="74"/>
      <c r="I93">
        <f t="shared" si="8"/>
        <v>0</v>
      </c>
      <c r="J93">
        <f t="shared" si="9"/>
        <v>0</v>
      </c>
    </row>
    <row r="94" spans="6:10" x14ac:dyDescent="0.25">
      <c r="F94" s="74"/>
      <c r="I94">
        <f t="shared" si="8"/>
        <v>0</v>
      </c>
      <c r="J94">
        <f t="shared" si="9"/>
        <v>0</v>
      </c>
    </row>
    <row r="95" spans="6:10" x14ac:dyDescent="0.25">
      <c r="F95" s="74"/>
      <c r="I95">
        <f t="shared" si="8"/>
        <v>0</v>
      </c>
      <c r="J95">
        <f t="shared" si="9"/>
        <v>0</v>
      </c>
    </row>
    <row r="96" spans="6:10" x14ac:dyDescent="0.25">
      <c r="F96" s="74"/>
      <c r="I96">
        <f t="shared" si="8"/>
        <v>0</v>
      </c>
      <c r="J96">
        <f t="shared" si="9"/>
        <v>0</v>
      </c>
    </row>
    <row r="97" spans="6:10" x14ac:dyDescent="0.25">
      <c r="F97" s="74"/>
      <c r="I97">
        <f t="shared" si="8"/>
        <v>0</v>
      </c>
      <c r="J97">
        <f t="shared" si="9"/>
        <v>0</v>
      </c>
    </row>
    <row r="98" spans="6:10" x14ac:dyDescent="0.25">
      <c r="F98" s="74"/>
      <c r="I98">
        <f t="shared" si="8"/>
        <v>0</v>
      </c>
      <c r="J98">
        <f t="shared" si="9"/>
        <v>0</v>
      </c>
    </row>
    <row r="99" spans="6:10" x14ac:dyDescent="0.25">
      <c r="F99" s="74"/>
      <c r="I99">
        <f t="shared" si="8"/>
        <v>0</v>
      </c>
      <c r="J99">
        <f t="shared" si="9"/>
        <v>0</v>
      </c>
    </row>
    <row r="100" spans="6:10" x14ac:dyDescent="0.25">
      <c r="F100" s="74"/>
      <c r="I100">
        <f t="shared" si="8"/>
        <v>0</v>
      </c>
      <c r="J100">
        <f t="shared" si="9"/>
        <v>0</v>
      </c>
    </row>
    <row r="101" spans="6:10" x14ac:dyDescent="0.25">
      <c r="F101" s="74"/>
      <c r="I101">
        <f t="shared" si="8"/>
        <v>0</v>
      </c>
      <c r="J101">
        <f t="shared" si="9"/>
        <v>0</v>
      </c>
    </row>
    <row r="102" spans="6:10" x14ac:dyDescent="0.25">
      <c r="F102" s="74"/>
      <c r="I102">
        <f t="shared" si="8"/>
        <v>0</v>
      </c>
      <c r="J102">
        <f t="shared" si="9"/>
        <v>0</v>
      </c>
    </row>
    <row r="103" spans="6:10" x14ac:dyDescent="0.25">
      <c r="F103" s="74"/>
      <c r="I103">
        <f t="shared" si="8"/>
        <v>0</v>
      </c>
      <c r="J103">
        <f t="shared" si="9"/>
        <v>0</v>
      </c>
    </row>
    <row r="104" spans="6:10" x14ac:dyDescent="0.25">
      <c r="F104" s="74"/>
      <c r="I104">
        <f t="shared" si="8"/>
        <v>0</v>
      </c>
      <c r="J104">
        <f t="shared" si="9"/>
        <v>0</v>
      </c>
    </row>
    <row r="105" spans="6:10" x14ac:dyDescent="0.25">
      <c r="F105" s="74"/>
      <c r="I105">
        <f t="shared" si="8"/>
        <v>0</v>
      </c>
      <c r="J105">
        <f t="shared" si="9"/>
        <v>0</v>
      </c>
    </row>
    <row r="106" spans="6:10" x14ac:dyDescent="0.25">
      <c r="F106" s="74"/>
      <c r="I106">
        <f t="shared" si="8"/>
        <v>0</v>
      </c>
      <c r="J106">
        <f t="shared" si="9"/>
        <v>0</v>
      </c>
    </row>
    <row r="107" spans="6:10" x14ac:dyDescent="0.25">
      <c r="F107" s="74"/>
      <c r="I107">
        <f t="shared" si="8"/>
        <v>0</v>
      </c>
      <c r="J107">
        <f t="shared" si="9"/>
        <v>0</v>
      </c>
    </row>
    <row r="108" spans="6:10" x14ac:dyDescent="0.25">
      <c r="F108" s="74"/>
      <c r="I108">
        <f t="shared" si="8"/>
        <v>0</v>
      </c>
      <c r="J108">
        <f t="shared" si="9"/>
        <v>0</v>
      </c>
    </row>
    <row r="109" spans="6:10" x14ac:dyDescent="0.25">
      <c r="F109" s="74"/>
      <c r="I109">
        <f t="shared" si="8"/>
        <v>0</v>
      </c>
      <c r="J109">
        <f t="shared" si="9"/>
        <v>0</v>
      </c>
    </row>
    <row r="110" spans="6:10" x14ac:dyDescent="0.25">
      <c r="F110" s="74"/>
      <c r="I110">
        <f t="shared" si="8"/>
        <v>0</v>
      </c>
      <c r="J110">
        <f t="shared" si="9"/>
        <v>0</v>
      </c>
    </row>
    <row r="111" spans="6:10" x14ac:dyDescent="0.25">
      <c r="F111" s="74"/>
      <c r="I111">
        <f t="shared" si="8"/>
        <v>0</v>
      </c>
      <c r="J111">
        <f t="shared" si="9"/>
        <v>0</v>
      </c>
    </row>
    <row r="112" spans="6:10" x14ac:dyDescent="0.25">
      <c r="F112" s="74"/>
      <c r="I112">
        <f t="shared" si="8"/>
        <v>0</v>
      </c>
      <c r="J112">
        <f t="shared" si="9"/>
        <v>0</v>
      </c>
    </row>
    <row r="113" spans="6:10" x14ac:dyDescent="0.25">
      <c r="F113" s="74"/>
      <c r="I113">
        <f t="shared" si="8"/>
        <v>0</v>
      </c>
      <c r="J113">
        <f t="shared" si="9"/>
        <v>0</v>
      </c>
    </row>
    <row r="114" spans="6:10" x14ac:dyDescent="0.25">
      <c r="F114" s="74"/>
      <c r="I114">
        <f t="shared" si="8"/>
        <v>0</v>
      </c>
      <c r="J114">
        <f t="shared" si="9"/>
        <v>0</v>
      </c>
    </row>
    <row r="115" spans="6:10" x14ac:dyDescent="0.25">
      <c r="F115" s="74"/>
      <c r="I115">
        <f t="shared" si="8"/>
        <v>0</v>
      </c>
      <c r="J115">
        <f t="shared" si="9"/>
        <v>0</v>
      </c>
    </row>
    <row r="116" spans="6:10" x14ac:dyDescent="0.25">
      <c r="F116" s="74"/>
      <c r="I116">
        <f t="shared" si="8"/>
        <v>0</v>
      </c>
      <c r="J116">
        <f t="shared" si="9"/>
        <v>0</v>
      </c>
    </row>
    <row r="117" spans="6:10" x14ac:dyDescent="0.25">
      <c r="F117" s="74"/>
      <c r="I117">
        <f t="shared" si="8"/>
        <v>0</v>
      </c>
      <c r="J117">
        <f t="shared" si="9"/>
        <v>0</v>
      </c>
    </row>
    <row r="118" spans="6:10" x14ac:dyDescent="0.25">
      <c r="F118" s="74"/>
      <c r="I118">
        <f t="shared" si="8"/>
        <v>0</v>
      </c>
      <c r="J118">
        <f t="shared" si="9"/>
        <v>0</v>
      </c>
    </row>
    <row r="119" spans="6:10" x14ac:dyDescent="0.25">
      <c r="F119" s="74"/>
      <c r="I119">
        <f t="shared" si="8"/>
        <v>0</v>
      </c>
      <c r="J119">
        <f t="shared" si="9"/>
        <v>0</v>
      </c>
    </row>
    <row r="120" spans="6:10" x14ac:dyDescent="0.25">
      <c r="F120" s="74"/>
      <c r="I120">
        <f t="shared" si="8"/>
        <v>0</v>
      </c>
      <c r="J120">
        <f t="shared" si="9"/>
        <v>0</v>
      </c>
    </row>
    <row r="121" spans="6:10" x14ac:dyDescent="0.25">
      <c r="F121" s="74"/>
      <c r="I121">
        <f t="shared" si="8"/>
        <v>0</v>
      </c>
      <c r="J121">
        <f t="shared" si="9"/>
        <v>0</v>
      </c>
    </row>
    <row r="122" spans="6:10" x14ac:dyDescent="0.25">
      <c r="F122" s="74"/>
      <c r="I122">
        <f t="shared" si="8"/>
        <v>0</v>
      </c>
      <c r="J122">
        <f t="shared" si="9"/>
        <v>0</v>
      </c>
    </row>
    <row r="123" spans="6:10" x14ac:dyDescent="0.25">
      <c r="F123" s="74"/>
      <c r="I123">
        <f t="shared" si="8"/>
        <v>0</v>
      </c>
      <c r="J123">
        <f t="shared" si="9"/>
        <v>0</v>
      </c>
    </row>
    <row r="124" spans="6:10" x14ac:dyDescent="0.25">
      <c r="F124" s="74"/>
      <c r="I124">
        <f t="shared" si="8"/>
        <v>0</v>
      </c>
      <c r="J124">
        <f t="shared" si="9"/>
        <v>0</v>
      </c>
    </row>
    <row r="125" spans="6:10" x14ac:dyDescent="0.25">
      <c r="F125" s="74"/>
      <c r="I125">
        <f t="shared" si="8"/>
        <v>0</v>
      </c>
      <c r="J125">
        <f t="shared" si="9"/>
        <v>0</v>
      </c>
    </row>
    <row r="126" spans="6:10" x14ac:dyDescent="0.25">
      <c r="F126" s="74"/>
      <c r="I126">
        <f t="shared" si="8"/>
        <v>0</v>
      </c>
      <c r="J126">
        <f t="shared" si="9"/>
        <v>0</v>
      </c>
    </row>
    <row r="127" spans="6:10" x14ac:dyDescent="0.25">
      <c r="F127" s="74"/>
      <c r="I127">
        <f t="shared" si="8"/>
        <v>0</v>
      </c>
      <c r="J127">
        <f t="shared" si="9"/>
        <v>0</v>
      </c>
    </row>
    <row r="128" spans="6:10" x14ac:dyDescent="0.25">
      <c r="F128" s="74"/>
      <c r="I128">
        <f t="shared" si="8"/>
        <v>0</v>
      </c>
      <c r="J128">
        <f t="shared" si="9"/>
        <v>0</v>
      </c>
    </row>
    <row r="129" spans="6:10" x14ac:dyDescent="0.25">
      <c r="F129" s="74"/>
      <c r="I129">
        <f t="shared" si="8"/>
        <v>0</v>
      </c>
      <c r="J129">
        <f t="shared" si="9"/>
        <v>0</v>
      </c>
    </row>
    <row r="130" spans="6:10" x14ac:dyDescent="0.25">
      <c r="F130" s="74"/>
      <c r="I130">
        <f t="shared" si="8"/>
        <v>0</v>
      </c>
      <c r="J130">
        <f t="shared" si="9"/>
        <v>0</v>
      </c>
    </row>
    <row r="131" spans="6:10" x14ac:dyDescent="0.25">
      <c r="F131" s="74"/>
      <c r="I131">
        <f t="shared" si="8"/>
        <v>0</v>
      </c>
      <c r="J131">
        <f t="shared" si="9"/>
        <v>0</v>
      </c>
    </row>
    <row r="132" spans="6:10" x14ac:dyDescent="0.25">
      <c r="F132" s="74"/>
      <c r="I132">
        <f t="shared" si="8"/>
        <v>0</v>
      </c>
      <c r="J132">
        <f t="shared" si="9"/>
        <v>0</v>
      </c>
    </row>
    <row r="133" spans="6:10" x14ac:dyDescent="0.25">
      <c r="F133" s="74"/>
      <c r="I133">
        <f t="shared" si="8"/>
        <v>0</v>
      </c>
      <c r="J133">
        <f t="shared" si="9"/>
        <v>0</v>
      </c>
    </row>
    <row r="134" spans="6:10" x14ac:dyDescent="0.25">
      <c r="F134" s="74"/>
      <c r="I134">
        <f t="shared" si="8"/>
        <v>0</v>
      </c>
      <c r="J134">
        <f t="shared" si="9"/>
        <v>0</v>
      </c>
    </row>
    <row r="135" spans="6:10" x14ac:dyDescent="0.25">
      <c r="F135" s="74"/>
      <c r="I135">
        <f t="shared" si="8"/>
        <v>0</v>
      </c>
      <c r="J135">
        <f t="shared" si="9"/>
        <v>0</v>
      </c>
    </row>
    <row r="136" spans="6:10" x14ac:dyDescent="0.25">
      <c r="F136" s="74"/>
      <c r="I136">
        <f t="shared" si="8"/>
        <v>0</v>
      </c>
      <c r="J136">
        <f t="shared" si="9"/>
        <v>0</v>
      </c>
    </row>
    <row r="137" spans="6:10" x14ac:dyDescent="0.25">
      <c r="F137" s="74"/>
      <c r="I137">
        <f t="shared" si="8"/>
        <v>0</v>
      </c>
      <c r="J137">
        <f t="shared" si="9"/>
        <v>0</v>
      </c>
    </row>
    <row r="138" spans="6:10" x14ac:dyDescent="0.25">
      <c r="F138" s="74"/>
      <c r="I138">
        <f t="shared" si="8"/>
        <v>0</v>
      </c>
      <c r="J138">
        <f t="shared" si="9"/>
        <v>0</v>
      </c>
    </row>
    <row r="139" spans="6:10" x14ac:dyDescent="0.25">
      <c r="F139" s="74"/>
      <c r="I139">
        <f t="shared" si="8"/>
        <v>0</v>
      </c>
      <c r="J139">
        <f t="shared" si="9"/>
        <v>0</v>
      </c>
    </row>
    <row r="140" spans="6:10" x14ac:dyDescent="0.25">
      <c r="F140" s="74"/>
      <c r="I140">
        <f t="shared" si="8"/>
        <v>0</v>
      </c>
      <c r="J140">
        <f t="shared" si="9"/>
        <v>0</v>
      </c>
    </row>
    <row r="141" spans="6:10" x14ac:dyDescent="0.25">
      <c r="F141" s="74"/>
      <c r="I141">
        <f t="shared" si="8"/>
        <v>0</v>
      </c>
      <c r="J141">
        <f t="shared" si="9"/>
        <v>0</v>
      </c>
    </row>
    <row r="142" spans="6:10" x14ac:dyDescent="0.25">
      <c r="F142" s="74"/>
      <c r="I142">
        <f t="shared" si="8"/>
        <v>0</v>
      </c>
      <c r="J142">
        <f t="shared" si="9"/>
        <v>0</v>
      </c>
    </row>
    <row r="143" spans="6:10" x14ac:dyDescent="0.25">
      <c r="F143" s="74"/>
      <c r="I143">
        <f t="shared" si="8"/>
        <v>0</v>
      </c>
      <c r="J143">
        <f t="shared" si="9"/>
        <v>0</v>
      </c>
    </row>
    <row r="144" spans="6:10" x14ac:dyDescent="0.25">
      <c r="F144" s="74"/>
      <c r="I144">
        <f t="shared" si="8"/>
        <v>0</v>
      </c>
      <c r="J144">
        <f t="shared" si="9"/>
        <v>0</v>
      </c>
    </row>
    <row r="145" spans="6:10" x14ac:dyDescent="0.25">
      <c r="F145" s="74"/>
      <c r="I145">
        <f t="shared" si="8"/>
        <v>0</v>
      </c>
      <c r="J145">
        <f t="shared" si="9"/>
        <v>0</v>
      </c>
    </row>
    <row r="146" spans="6:10" x14ac:dyDescent="0.25">
      <c r="F146" s="74"/>
      <c r="I146">
        <f t="shared" si="8"/>
        <v>0</v>
      </c>
      <c r="J146">
        <f t="shared" si="9"/>
        <v>0</v>
      </c>
    </row>
    <row r="147" spans="6:10" x14ac:dyDescent="0.25">
      <c r="F147" s="74"/>
      <c r="I147">
        <f t="shared" si="8"/>
        <v>0</v>
      </c>
      <c r="J147">
        <f t="shared" si="9"/>
        <v>0</v>
      </c>
    </row>
    <row r="148" spans="6:10" x14ac:dyDescent="0.25">
      <c r="F148" s="74"/>
      <c r="I148">
        <f t="shared" si="8"/>
        <v>0</v>
      </c>
      <c r="J148">
        <f t="shared" si="9"/>
        <v>0</v>
      </c>
    </row>
    <row r="149" spans="6:10" x14ac:dyDescent="0.25">
      <c r="F149" s="74"/>
      <c r="I149">
        <f t="shared" si="8"/>
        <v>0</v>
      </c>
      <c r="J149">
        <f t="shared" si="9"/>
        <v>0</v>
      </c>
    </row>
    <row r="150" spans="6:10" x14ac:dyDescent="0.25">
      <c r="F150" s="74"/>
      <c r="I150">
        <f t="shared" si="8"/>
        <v>0</v>
      </c>
      <c r="J150">
        <f t="shared" si="9"/>
        <v>0</v>
      </c>
    </row>
    <row r="151" spans="6:10" x14ac:dyDescent="0.25">
      <c r="F151" s="74"/>
      <c r="I151">
        <f t="shared" si="8"/>
        <v>0</v>
      </c>
      <c r="J151">
        <f t="shared" si="9"/>
        <v>0</v>
      </c>
    </row>
    <row r="152" spans="6:10" x14ac:dyDescent="0.25">
      <c r="F152" s="74"/>
      <c r="I152">
        <f t="shared" ref="I152:I215" si="10">(IF(G152="ST_CASSETTO", -1, 0) + IF(H152="ST_CASSETTO", 1, 0))*F152</f>
        <v>0</v>
      </c>
      <c r="J152">
        <f t="shared" ref="J152:J215" si="11">(IF($G152="ST_CASSAFORTE", -1, 0) + IF($H152="ST_CASSAFORTE", 1, 0))*$F152</f>
        <v>0</v>
      </c>
    </row>
    <row r="153" spans="6:10" x14ac:dyDescent="0.25">
      <c r="F153" s="74"/>
      <c r="I153">
        <f t="shared" si="10"/>
        <v>0</v>
      </c>
      <c r="J153">
        <f t="shared" si="11"/>
        <v>0</v>
      </c>
    </row>
    <row r="154" spans="6:10" x14ac:dyDescent="0.25">
      <c r="F154" s="74"/>
      <c r="I154">
        <f t="shared" si="10"/>
        <v>0</v>
      </c>
      <c r="J154">
        <f t="shared" si="11"/>
        <v>0</v>
      </c>
    </row>
    <row r="155" spans="6:10" x14ac:dyDescent="0.25">
      <c r="F155" s="74"/>
      <c r="I155">
        <f t="shared" si="10"/>
        <v>0</v>
      </c>
      <c r="J155">
        <f t="shared" si="11"/>
        <v>0</v>
      </c>
    </row>
    <row r="156" spans="6:10" x14ac:dyDescent="0.25">
      <c r="F156" s="74"/>
      <c r="I156">
        <f t="shared" si="10"/>
        <v>0</v>
      </c>
      <c r="J156">
        <f t="shared" si="11"/>
        <v>0</v>
      </c>
    </row>
    <row r="157" spans="6:10" x14ac:dyDescent="0.25">
      <c r="F157" s="74"/>
      <c r="I157">
        <f t="shared" si="10"/>
        <v>0</v>
      </c>
      <c r="J157">
        <f t="shared" si="11"/>
        <v>0</v>
      </c>
    </row>
    <row r="158" spans="6:10" x14ac:dyDescent="0.25">
      <c r="F158" s="74"/>
      <c r="I158">
        <f t="shared" si="10"/>
        <v>0</v>
      </c>
      <c r="J158">
        <f t="shared" si="11"/>
        <v>0</v>
      </c>
    </row>
    <row r="159" spans="6:10" x14ac:dyDescent="0.25">
      <c r="F159" s="74"/>
      <c r="I159">
        <f t="shared" si="10"/>
        <v>0</v>
      </c>
      <c r="J159">
        <f t="shared" si="11"/>
        <v>0</v>
      </c>
    </row>
    <row r="160" spans="6:10" x14ac:dyDescent="0.25">
      <c r="F160" s="74"/>
      <c r="I160">
        <f t="shared" si="10"/>
        <v>0</v>
      </c>
      <c r="J160">
        <f t="shared" si="11"/>
        <v>0</v>
      </c>
    </row>
    <row r="161" spans="6:10" x14ac:dyDescent="0.25">
      <c r="F161" s="74"/>
      <c r="I161">
        <f t="shared" si="10"/>
        <v>0</v>
      </c>
      <c r="J161">
        <f t="shared" si="11"/>
        <v>0</v>
      </c>
    </row>
    <row r="162" spans="6:10" x14ac:dyDescent="0.25">
      <c r="F162" s="74"/>
      <c r="I162">
        <f t="shared" si="10"/>
        <v>0</v>
      </c>
      <c r="J162">
        <f t="shared" si="11"/>
        <v>0</v>
      </c>
    </row>
    <row r="163" spans="6:10" x14ac:dyDescent="0.25">
      <c r="F163" s="74"/>
      <c r="I163">
        <f t="shared" si="10"/>
        <v>0</v>
      </c>
      <c r="J163">
        <f t="shared" si="11"/>
        <v>0</v>
      </c>
    </row>
    <row r="164" spans="6:10" x14ac:dyDescent="0.25">
      <c r="F164" s="74"/>
      <c r="I164">
        <f t="shared" si="10"/>
        <v>0</v>
      </c>
      <c r="J164">
        <f t="shared" si="11"/>
        <v>0</v>
      </c>
    </row>
    <row r="165" spans="6:10" x14ac:dyDescent="0.25">
      <c r="F165" s="74"/>
      <c r="I165">
        <f t="shared" si="10"/>
        <v>0</v>
      </c>
      <c r="J165">
        <f t="shared" si="11"/>
        <v>0</v>
      </c>
    </row>
    <row r="166" spans="6:10" x14ac:dyDescent="0.25">
      <c r="F166" s="74"/>
      <c r="I166">
        <f t="shared" si="10"/>
        <v>0</v>
      </c>
      <c r="J166">
        <f t="shared" si="11"/>
        <v>0</v>
      </c>
    </row>
    <row r="167" spans="6:10" x14ac:dyDescent="0.25">
      <c r="F167" s="74"/>
      <c r="I167">
        <f t="shared" si="10"/>
        <v>0</v>
      </c>
      <c r="J167">
        <f t="shared" si="11"/>
        <v>0</v>
      </c>
    </row>
    <row r="168" spans="6:10" x14ac:dyDescent="0.25">
      <c r="F168" s="74"/>
      <c r="I168">
        <f t="shared" si="10"/>
        <v>0</v>
      </c>
      <c r="J168">
        <f t="shared" si="11"/>
        <v>0</v>
      </c>
    </row>
    <row r="169" spans="6:10" x14ac:dyDescent="0.25">
      <c r="F169" s="74"/>
      <c r="I169">
        <f t="shared" si="10"/>
        <v>0</v>
      </c>
      <c r="J169">
        <f t="shared" si="11"/>
        <v>0</v>
      </c>
    </row>
    <row r="170" spans="6:10" x14ac:dyDescent="0.25">
      <c r="F170" s="74"/>
      <c r="I170">
        <f t="shared" si="10"/>
        <v>0</v>
      </c>
      <c r="J170">
        <f t="shared" si="11"/>
        <v>0</v>
      </c>
    </row>
    <row r="171" spans="6:10" x14ac:dyDescent="0.25">
      <c r="F171" s="74"/>
      <c r="I171">
        <f t="shared" si="10"/>
        <v>0</v>
      </c>
      <c r="J171">
        <f t="shared" si="11"/>
        <v>0</v>
      </c>
    </row>
    <row r="172" spans="6:10" x14ac:dyDescent="0.25">
      <c r="F172" s="74"/>
      <c r="I172">
        <f t="shared" si="10"/>
        <v>0</v>
      </c>
      <c r="J172">
        <f t="shared" si="11"/>
        <v>0</v>
      </c>
    </row>
    <row r="173" spans="6:10" x14ac:dyDescent="0.25">
      <c r="F173" s="74"/>
      <c r="I173">
        <f t="shared" si="10"/>
        <v>0</v>
      </c>
      <c r="J173">
        <f t="shared" si="11"/>
        <v>0</v>
      </c>
    </row>
    <row r="174" spans="6:10" x14ac:dyDescent="0.25">
      <c r="F174" s="74"/>
      <c r="I174">
        <f t="shared" si="10"/>
        <v>0</v>
      </c>
      <c r="J174">
        <f t="shared" si="11"/>
        <v>0</v>
      </c>
    </row>
    <row r="175" spans="6:10" x14ac:dyDescent="0.25">
      <c r="F175" s="74"/>
      <c r="I175">
        <f t="shared" si="10"/>
        <v>0</v>
      </c>
      <c r="J175">
        <f t="shared" si="11"/>
        <v>0</v>
      </c>
    </row>
    <row r="176" spans="6:10" x14ac:dyDescent="0.25">
      <c r="F176" s="74"/>
      <c r="I176">
        <f t="shared" si="10"/>
        <v>0</v>
      </c>
      <c r="J176">
        <f t="shared" si="11"/>
        <v>0</v>
      </c>
    </row>
    <row r="177" spans="6:10" x14ac:dyDescent="0.25">
      <c r="F177" s="74"/>
      <c r="I177">
        <f t="shared" si="10"/>
        <v>0</v>
      </c>
      <c r="J177">
        <f t="shared" si="11"/>
        <v>0</v>
      </c>
    </row>
    <row r="178" spans="6:10" x14ac:dyDescent="0.25">
      <c r="F178" s="74"/>
      <c r="I178">
        <f t="shared" si="10"/>
        <v>0</v>
      </c>
      <c r="J178">
        <f t="shared" si="11"/>
        <v>0</v>
      </c>
    </row>
    <row r="179" spans="6:10" x14ac:dyDescent="0.25">
      <c r="F179" s="74"/>
      <c r="I179">
        <f t="shared" si="10"/>
        <v>0</v>
      </c>
      <c r="J179">
        <f t="shared" si="11"/>
        <v>0</v>
      </c>
    </row>
    <row r="180" spans="6:10" x14ac:dyDescent="0.25">
      <c r="F180" s="74"/>
      <c r="I180">
        <f t="shared" si="10"/>
        <v>0</v>
      </c>
      <c r="J180">
        <f t="shared" si="11"/>
        <v>0</v>
      </c>
    </row>
    <row r="181" spans="6:10" x14ac:dyDescent="0.25">
      <c r="F181" s="74"/>
      <c r="I181">
        <f t="shared" si="10"/>
        <v>0</v>
      </c>
      <c r="J181">
        <f t="shared" si="11"/>
        <v>0</v>
      </c>
    </row>
    <row r="182" spans="6:10" x14ac:dyDescent="0.25">
      <c r="F182" s="74"/>
      <c r="I182">
        <f t="shared" si="10"/>
        <v>0</v>
      </c>
      <c r="J182">
        <f t="shared" si="11"/>
        <v>0</v>
      </c>
    </row>
    <row r="183" spans="6:10" x14ac:dyDescent="0.25">
      <c r="F183" s="74"/>
      <c r="I183">
        <f t="shared" si="10"/>
        <v>0</v>
      </c>
      <c r="J183">
        <f t="shared" si="11"/>
        <v>0</v>
      </c>
    </row>
    <row r="184" spans="6:10" x14ac:dyDescent="0.25">
      <c r="F184" s="74"/>
      <c r="I184">
        <f t="shared" si="10"/>
        <v>0</v>
      </c>
      <c r="J184">
        <f t="shared" si="11"/>
        <v>0</v>
      </c>
    </row>
    <row r="185" spans="6:10" x14ac:dyDescent="0.25">
      <c r="F185" s="74"/>
      <c r="I185">
        <f t="shared" si="10"/>
        <v>0</v>
      </c>
      <c r="J185">
        <f t="shared" si="11"/>
        <v>0</v>
      </c>
    </row>
    <row r="186" spans="6:10" x14ac:dyDescent="0.25">
      <c r="F186" s="74"/>
      <c r="I186">
        <f t="shared" si="10"/>
        <v>0</v>
      </c>
      <c r="J186">
        <f t="shared" si="11"/>
        <v>0</v>
      </c>
    </row>
    <row r="187" spans="6:10" x14ac:dyDescent="0.25">
      <c r="F187" s="74"/>
      <c r="I187">
        <f t="shared" si="10"/>
        <v>0</v>
      </c>
      <c r="J187">
        <f t="shared" si="11"/>
        <v>0</v>
      </c>
    </row>
    <row r="188" spans="6:10" x14ac:dyDescent="0.25">
      <c r="F188" s="74"/>
      <c r="I188">
        <f t="shared" si="10"/>
        <v>0</v>
      </c>
      <c r="J188">
        <f t="shared" si="11"/>
        <v>0</v>
      </c>
    </row>
    <row r="189" spans="6:10" x14ac:dyDescent="0.25">
      <c r="F189" s="74"/>
      <c r="I189">
        <f t="shared" si="10"/>
        <v>0</v>
      </c>
      <c r="J189">
        <f t="shared" si="11"/>
        <v>0</v>
      </c>
    </row>
    <row r="190" spans="6:10" x14ac:dyDescent="0.25">
      <c r="F190" s="74"/>
      <c r="I190">
        <f t="shared" si="10"/>
        <v>0</v>
      </c>
      <c r="J190">
        <f t="shared" si="11"/>
        <v>0</v>
      </c>
    </row>
    <row r="191" spans="6:10" x14ac:dyDescent="0.25">
      <c r="F191" s="74"/>
      <c r="I191">
        <f t="shared" si="10"/>
        <v>0</v>
      </c>
      <c r="J191">
        <f t="shared" si="11"/>
        <v>0</v>
      </c>
    </row>
    <row r="192" spans="6:10" x14ac:dyDescent="0.25">
      <c r="F192" s="74"/>
      <c r="I192">
        <f t="shared" si="10"/>
        <v>0</v>
      </c>
      <c r="J192">
        <f t="shared" si="11"/>
        <v>0</v>
      </c>
    </row>
    <row r="193" spans="6:10" x14ac:dyDescent="0.25">
      <c r="F193" s="74"/>
      <c r="I193">
        <f t="shared" si="10"/>
        <v>0</v>
      </c>
      <c r="J193">
        <f t="shared" si="11"/>
        <v>0</v>
      </c>
    </row>
    <row r="194" spans="6:10" x14ac:dyDescent="0.25">
      <c r="F194" s="74"/>
      <c r="I194">
        <f t="shared" si="10"/>
        <v>0</v>
      </c>
      <c r="J194">
        <f t="shared" si="11"/>
        <v>0</v>
      </c>
    </row>
    <row r="195" spans="6:10" x14ac:dyDescent="0.25">
      <c r="F195" s="74"/>
      <c r="I195">
        <f t="shared" si="10"/>
        <v>0</v>
      </c>
      <c r="J195">
        <f t="shared" si="11"/>
        <v>0</v>
      </c>
    </row>
    <row r="196" spans="6:10" x14ac:dyDescent="0.25">
      <c r="F196" s="74"/>
      <c r="I196">
        <f t="shared" si="10"/>
        <v>0</v>
      </c>
      <c r="J196">
        <f t="shared" si="11"/>
        <v>0</v>
      </c>
    </row>
    <row r="197" spans="6:10" x14ac:dyDescent="0.25">
      <c r="F197" s="74"/>
      <c r="I197">
        <f t="shared" si="10"/>
        <v>0</v>
      </c>
      <c r="J197">
        <f t="shared" si="11"/>
        <v>0</v>
      </c>
    </row>
    <row r="198" spans="6:10" x14ac:dyDescent="0.25">
      <c r="F198" s="74"/>
      <c r="I198">
        <f t="shared" si="10"/>
        <v>0</v>
      </c>
      <c r="J198">
        <f t="shared" si="11"/>
        <v>0</v>
      </c>
    </row>
    <row r="199" spans="6:10" x14ac:dyDescent="0.25">
      <c r="F199" s="74"/>
      <c r="I199">
        <f t="shared" si="10"/>
        <v>0</v>
      </c>
      <c r="J199">
        <f t="shared" si="11"/>
        <v>0</v>
      </c>
    </row>
    <row r="200" spans="6:10" x14ac:dyDescent="0.25">
      <c r="F200" s="74"/>
      <c r="I200">
        <f t="shared" si="10"/>
        <v>0</v>
      </c>
      <c r="J200">
        <f t="shared" si="11"/>
        <v>0</v>
      </c>
    </row>
    <row r="201" spans="6:10" x14ac:dyDescent="0.25">
      <c r="F201" s="74"/>
      <c r="I201">
        <f t="shared" si="10"/>
        <v>0</v>
      </c>
      <c r="J201">
        <f t="shared" si="11"/>
        <v>0</v>
      </c>
    </row>
    <row r="202" spans="6:10" x14ac:dyDescent="0.25">
      <c r="F202" s="74"/>
      <c r="I202">
        <f t="shared" si="10"/>
        <v>0</v>
      </c>
      <c r="J202">
        <f t="shared" si="11"/>
        <v>0</v>
      </c>
    </row>
    <row r="203" spans="6:10" x14ac:dyDescent="0.25">
      <c r="F203" s="74"/>
      <c r="I203">
        <f t="shared" si="10"/>
        <v>0</v>
      </c>
      <c r="J203">
        <f t="shared" si="11"/>
        <v>0</v>
      </c>
    </row>
    <row r="204" spans="6:10" x14ac:dyDescent="0.25">
      <c r="F204" s="74"/>
      <c r="I204">
        <f t="shared" si="10"/>
        <v>0</v>
      </c>
      <c r="J204">
        <f t="shared" si="11"/>
        <v>0</v>
      </c>
    </row>
    <row r="205" spans="6:10" x14ac:dyDescent="0.25">
      <c r="F205" s="74"/>
      <c r="I205">
        <f t="shared" si="10"/>
        <v>0</v>
      </c>
      <c r="J205">
        <f t="shared" si="11"/>
        <v>0</v>
      </c>
    </row>
    <row r="206" spans="6:10" x14ac:dyDescent="0.25">
      <c r="F206" s="74"/>
      <c r="I206">
        <f t="shared" si="10"/>
        <v>0</v>
      </c>
      <c r="J206">
        <f t="shared" si="11"/>
        <v>0</v>
      </c>
    </row>
    <row r="207" spans="6:10" x14ac:dyDescent="0.25">
      <c r="F207" s="74"/>
      <c r="I207">
        <f t="shared" si="10"/>
        <v>0</v>
      </c>
      <c r="J207">
        <f t="shared" si="11"/>
        <v>0</v>
      </c>
    </row>
    <row r="208" spans="6:10" x14ac:dyDescent="0.25">
      <c r="F208" s="74"/>
      <c r="I208">
        <f t="shared" si="10"/>
        <v>0</v>
      </c>
      <c r="J208">
        <f t="shared" si="11"/>
        <v>0</v>
      </c>
    </row>
    <row r="209" spans="6:10" x14ac:dyDescent="0.25">
      <c r="F209" s="74"/>
      <c r="I209">
        <f t="shared" si="10"/>
        <v>0</v>
      </c>
      <c r="J209">
        <f t="shared" si="11"/>
        <v>0</v>
      </c>
    </row>
    <row r="210" spans="6:10" x14ac:dyDescent="0.25">
      <c r="F210" s="74"/>
      <c r="I210">
        <f t="shared" si="10"/>
        <v>0</v>
      </c>
      <c r="J210">
        <f t="shared" si="11"/>
        <v>0</v>
      </c>
    </row>
    <row r="211" spans="6:10" x14ac:dyDescent="0.25">
      <c r="F211" s="74"/>
      <c r="I211">
        <f t="shared" si="10"/>
        <v>0</v>
      </c>
      <c r="J211">
        <f t="shared" si="11"/>
        <v>0</v>
      </c>
    </row>
    <row r="212" spans="6:10" x14ac:dyDescent="0.25">
      <c r="F212" s="74"/>
      <c r="I212">
        <f t="shared" si="10"/>
        <v>0</v>
      </c>
      <c r="J212">
        <f t="shared" si="11"/>
        <v>0</v>
      </c>
    </row>
    <row r="213" spans="6:10" x14ac:dyDescent="0.25">
      <c r="F213" s="74"/>
      <c r="I213">
        <f t="shared" si="10"/>
        <v>0</v>
      </c>
      <c r="J213">
        <f t="shared" si="11"/>
        <v>0</v>
      </c>
    </row>
    <row r="214" spans="6:10" x14ac:dyDescent="0.25">
      <c r="F214" s="74"/>
      <c r="I214">
        <f t="shared" si="10"/>
        <v>0</v>
      </c>
      <c r="J214">
        <f t="shared" si="11"/>
        <v>0</v>
      </c>
    </row>
    <row r="215" spans="6:10" x14ac:dyDescent="0.25">
      <c r="F215" s="74"/>
      <c r="I215">
        <f t="shared" si="10"/>
        <v>0</v>
      </c>
      <c r="J215">
        <f t="shared" si="11"/>
        <v>0</v>
      </c>
    </row>
    <row r="216" spans="6:10" x14ac:dyDescent="0.25">
      <c r="F216" s="74"/>
      <c r="I216">
        <f t="shared" ref="I216:I250" si="12">(IF(G216="ST_CASSETTO", -1, 0) + IF(H216="ST_CASSETTO", 1, 0))*F216</f>
        <v>0</v>
      </c>
      <c r="J216">
        <f t="shared" ref="J216:J250" si="13">(IF($G216="ST_CASSAFORTE", -1, 0) + IF($H216="ST_CASSAFORTE", 1, 0))*$F216</f>
        <v>0</v>
      </c>
    </row>
    <row r="217" spans="6:10" x14ac:dyDescent="0.25">
      <c r="F217" s="74"/>
      <c r="I217">
        <f t="shared" si="12"/>
        <v>0</v>
      </c>
      <c r="J217">
        <f t="shared" si="13"/>
        <v>0</v>
      </c>
    </row>
    <row r="218" spans="6:10" x14ac:dyDescent="0.25">
      <c r="F218" s="74"/>
      <c r="I218">
        <f t="shared" si="12"/>
        <v>0</v>
      </c>
      <c r="J218">
        <f t="shared" si="13"/>
        <v>0</v>
      </c>
    </row>
    <row r="219" spans="6:10" x14ac:dyDescent="0.25">
      <c r="F219" s="74"/>
      <c r="I219">
        <f t="shared" si="12"/>
        <v>0</v>
      </c>
      <c r="J219">
        <f t="shared" si="13"/>
        <v>0</v>
      </c>
    </row>
    <row r="220" spans="6:10" x14ac:dyDescent="0.25">
      <c r="F220" s="74"/>
      <c r="I220">
        <f t="shared" si="12"/>
        <v>0</v>
      </c>
      <c r="J220">
        <f t="shared" si="13"/>
        <v>0</v>
      </c>
    </row>
    <row r="221" spans="6:10" x14ac:dyDescent="0.25">
      <c r="F221" s="74"/>
      <c r="I221">
        <f t="shared" si="12"/>
        <v>0</v>
      </c>
      <c r="J221">
        <f t="shared" si="13"/>
        <v>0</v>
      </c>
    </row>
    <row r="222" spans="6:10" x14ac:dyDescent="0.25">
      <c r="F222" s="74"/>
      <c r="I222">
        <f t="shared" si="12"/>
        <v>0</v>
      </c>
      <c r="J222">
        <f t="shared" si="13"/>
        <v>0</v>
      </c>
    </row>
    <row r="223" spans="6:10" x14ac:dyDescent="0.25">
      <c r="F223" s="74"/>
      <c r="I223">
        <f t="shared" si="12"/>
        <v>0</v>
      </c>
      <c r="J223">
        <f t="shared" si="13"/>
        <v>0</v>
      </c>
    </row>
    <row r="224" spans="6:10" x14ac:dyDescent="0.25">
      <c r="F224" s="74"/>
      <c r="I224">
        <f t="shared" si="12"/>
        <v>0</v>
      </c>
      <c r="J224">
        <f t="shared" si="13"/>
        <v>0</v>
      </c>
    </row>
    <row r="225" spans="6:10" x14ac:dyDescent="0.25">
      <c r="F225" s="74"/>
      <c r="I225">
        <f t="shared" si="12"/>
        <v>0</v>
      </c>
      <c r="J225">
        <f t="shared" si="13"/>
        <v>0</v>
      </c>
    </row>
    <row r="226" spans="6:10" x14ac:dyDescent="0.25">
      <c r="F226" s="74"/>
      <c r="I226">
        <f t="shared" si="12"/>
        <v>0</v>
      </c>
      <c r="J226">
        <f t="shared" si="13"/>
        <v>0</v>
      </c>
    </row>
    <row r="227" spans="6:10" x14ac:dyDescent="0.25">
      <c r="F227" s="74"/>
      <c r="I227">
        <f t="shared" si="12"/>
        <v>0</v>
      </c>
      <c r="J227">
        <f t="shared" si="13"/>
        <v>0</v>
      </c>
    </row>
    <row r="228" spans="6:10" x14ac:dyDescent="0.25">
      <c r="F228" s="74"/>
      <c r="I228">
        <f t="shared" si="12"/>
        <v>0</v>
      </c>
      <c r="J228">
        <f t="shared" si="13"/>
        <v>0</v>
      </c>
    </row>
    <row r="229" spans="6:10" x14ac:dyDescent="0.25">
      <c r="F229" s="74"/>
      <c r="I229">
        <f t="shared" si="12"/>
        <v>0</v>
      </c>
      <c r="J229">
        <f t="shared" si="13"/>
        <v>0</v>
      </c>
    </row>
    <row r="230" spans="6:10" x14ac:dyDescent="0.25">
      <c r="F230" s="74"/>
      <c r="I230">
        <f t="shared" si="12"/>
        <v>0</v>
      </c>
      <c r="J230">
        <f t="shared" si="13"/>
        <v>0</v>
      </c>
    </row>
    <row r="231" spans="6:10" x14ac:dyDescent="0.25">
      <c r="F231" s="74"/>
      <c r="I231">
        <f t="shared" si="12"/>
        <v>0</v>
      </c>
      <c r="J231">
        <f t="shared" si="13"/>
        <v>0</v>
      </c>
    </row>
    <row r="232" spans="6:10" x14ac:dyDescent="0.25">
      <c r="F232" s="74"/>
      <c r="I232">
        <f t="shared" si="12"/>
        <v>0</v>
      </c>
      <c r="J232">
        <f t="shared" si="13"/>
        <v>0</v>
      </c>
    </row>
    <row r="233" spans="6:10" x14ac:dyDescent="0.25">
      <c r="F233" s="74"/>
      <c r="I233">
        <f t="shared" si="12"/>
        <v>0</v>
      </c>
      <c r="J233">
        <f t="shared" si="13"/>
        <v>0</v>
      </c>
    </row>
    <row r="234" spans="6:10" x14ac:dyDescent="0.25">
      <c r="F234" s="74"/>
      <c r="I234">
        <f t="shared" si="12"/>
        <v>0</v>
      </c>
      <c r="J234">
        <f t="shared" si="13"/>
        <v>0</v>
      </c>
    </row>
    <row r="235" spans="6:10" x14ac:dyDescent="0.25">
      <c r="F235" s="74"/>
      <c r="I235">
        <f t="shared" si="12"/>
        <v>0</v>
      </c>
      <c r="J235">
        <f t="shared" si="13"/>
        <v>0</v>
      </c>
    </row>
    <row r="236" spans="6:10" x14ac:dyDescent="0.25">
      <c r="F236" s="74"/>
      <c r="I236">
        <f t="shared" si="12"/>
        <v>0</v>
      </c>
      <c r="J236">
        <f t="shared" si="13"/>
        <v>0</v>
      </c>
    </row>
    <row r="237" spans="6:10" x14ac:dyDescent="0.25">
      <c r="F237" s="74"/>
      <c r="I237">
        <f t="shared" si="12"/>
        <v>0</v>
      </c>
      <c r="J237">
        <f t="shared" si="13"/>
        <v>0</v>
      </c>
    </row>
    <row r="238" spans="6:10" x14ac:dyDescent="0.25">
      <c r="F238" s="74"/>
      <c r="I238">
        <f t="shared" si="12"/>
        <v>0</v>
      </c>
      <c r="J238">
        <f t="shared" si="13"/>
        <v>0</v>
      </c>
    </row>
    <row r="239" spans="6:10" x14ac:dyDescent="0.25">
      <c r="F239" s="74"/>
      <c r="I239">
        <f t="shared" si="12"/>
        <v>0</v>
      </c>
      <c r="J239">
        <f t="shared" si="13"/>
        <v>0</v>
      </c>
    </row>
    <row r="240" spans="6:10" x14ac:dyDescent="0.25">
      <c r="F240" s="74"/>
      <c r="I240">
        <f t="shared" si="12"/>
        <v>0</v>
      </c>
      <c r="J240">
        <f t="shared" si="13"/>
        <v>0</v>
      </c>
    </row>
    <row r="241" spans="6:10" x14ac:dyDescent="0.25">
      <c r="F241" s="74"/>
      <c r="I241">
        <f t="shared" si="12"/>
        <v>0</v>
      </c>
      <c r="J241">
        <f t="shared" si="13"/>
        <v>0</v>
      </c>
    </row>
    <row r="242" spans="6:10" x14ac:dyDescent="0.25">
      <c r="F242" s="74"/>
      <c r="I242">
        <f t="shared" si="12"/>
        <v>0</v>
      </c>
      <c r="J242">
        <f t="shared" si="13"/>
        <v>0</v>
      </c>
    </row>
    <row r="243" spans="6:10" x14ac:dyDescent="0.25">
      <c r="F243" s="74"/>
      <c r="I243">
        <f t="shared" si="12"/>
        <v>0</v>
      </c>
      <c r="J243">
        <f t="shared" si="13"/>
        <v>0</v>
      </c>
    </row>
    <row r="244" spans="6:10" x14ac:dyDescent="0.25">
      <c r="F244" s="74"/>
      <c r="I244">
        <f t="shared" si="12"/>
        <v>0</v>
      </c>
      <c r="J244">
        <f t="shared" si="13"/>
        <v>0</v>
      </c>
    </row>
    <row r="245" spans="6:10" x14ac:dyDescent="0.25">
      <c r="F245" s="74"/>
      <c r="I245">
        <f t="shared" si="12"/>
        <v>0</v>
      </c>
      <c r="J245">
        <f t="shared" si="13"/>
        <v>0</v>
      </c>
    </row>
    <row r="246" spans="6:10" x14ac:dyDescent="0.25">
      <c r="F246" s="74"/>
      <c r="I246">
        <f t="shared" si="12"/>
        <v>0</v>
      </c>
      <c r="J246">
        <f t="shared" si="13"/>
        <v>0</v>
      </c>
    </row>
    <row r="247" spans="6:10" x14ac:dyDescent="0.25">
      <c r="F247" s="74"/>
      <c r="I247">
        <f t="shared" si="12"/>
        <v>0</v>
      </c>
      <c r="J247">
        <f t="shared" si="13"/>
        <v>0</v>
      </c>
    </row>
    <row r="248" spans="6:10" x14ac:dyDescent="0.25">
      <c r="F248" s="74"/>
      <c r="I248">
        <f t="shared" si="12"/>
        <v>0</v>
      </c>
      <c r="J248">
        <f t="shared" si="13"/>
        <v>0</v>
      </c>
    </row>
    <row r="249" spans="6:10" x14ac:dyDescent="0.25">
      <c r="F249" s="74"/>
      <c r="I249">
        <f t="shared" si="12"/>
        <v>0</v>
      </c>
      <c r="J249">
        <f t="shared" si="13"/>
        <v>0</v>
      </c>
    </row>
    <row r="250" spans="6:10" x14ac:dyDescent="0.25">
      <c r="F250" s="74"/>
      <c r="I250">
        <f t="shared" si="12"/>
        <v>0</v>
      </c>
      <c r="J250">
        <f t="shared" si="13"/>
        <v>0</v>
      </c>
    </row>
    <row r="251" spans="6:10" x14ac:dyDescent="0.25">
      <c r="F251" s="74"/>
    </row>
    <row r="252" spans="6:10" x14ac:dyDescent="0.25">
      <c r="F252" s="74"/>
    </row>
    <row r="253" spans="6:10" x14ac:dyDescent="0.25">
      <c r="F253" s="74"/>
    </row>
    <row r="254" spans="6:10" x14ac:dyDescent="0.25">
      <c r="F254" s="74"/>
    </row>
    <row r="255" spans="6:10" x14ac:dyDescent="0.25">
      <c r="F255" s="74"/>
    </row>
    <row r="256" spans="6:10" x14ac:dyDescent="0.25">
      <c r="F256" s="74"/>
    </row>
    <row r="257" spans="6:6" x14ac:dyDescent="0.25">
      <c r="F257" s="74"/>
    </row>
    <row r="258" spans="6:6" x14ac:dyDescent="0.25">
      <c r="F258" s="74"/>
    </row>
    <row r="259" spans="6:6" x14ac:dyDescent="0.25">
      <c r="F259" s="74"/>
    </row>
    <row r="260" spans="6:6" x14ac:dyDescent="0.25">
      <c r="F260" s="74"/>
    </row>
    <row r="261" spans="6:6" x14ac:dyDescent="0.25">
      <c r="F261" s="74"/>
    </row>
    <row r="262" spans="6:6" x14ac:dyDescent="0.25">
      <c r="F262" s="74"/>
    </row>
    <row r="263" spans="6:6" x14ac:dyDescent="0.25">
      <c r="F263" s="74"/>
    </row>
    <row r="264" spans="6:6" x14ac:dyDescent="0.25">
      <c r="F264" s="74"/>
    </row>
    <row r="265" spans="6:6" x14ac:dyDescent="0.25">
      <c r="F265" s="74"/>
    </row>
    <row r="266" spans="6:6" x14ac:dyDescent="0.25">
      <c r="F266" s="74"/>
    </row>
    <row r="267" spans="6:6" x14ac:dyDescent="0.25">
      <c r="F267" s="74"/>
    </row>
    <row r="268" spans="6:6" x14ac:dyDescent="0.25">
      <c r="F268" s="74"/>
    </row>
    <row r="269" spans="6:6" x14ac:dyDescent="0.25">
      <c r="F269" s="74"/>
    </row>
    <row r="270" spans="6:6" x14ac:dyDescent="0.25">
      <c r="F270" s="74"/>
    </row>
    <row r="271" spans="6:6" x14ac:dyDescent="0.25">
      <c r="F271" s="74"/>
    </row>
    <row r="272" spans="6:6" x14ac:dyDescent="0.25">
      <c r="F272" s="74"/>
    </row>
    <row r="273" spans="6:6" x14ac:dyDescent="0.25">
      <c r="F273" s="74"/>
    </row>
    <row r="274" spans="6:6" x14ac:dyDescent="0.25">
      <c r="F274" s="74"/>
    </row>
    <row r="275" spans="6:6" x14ac:dyDescent="0.25">
      <c r="F275" s="74"/>
    </row>
    <row r="276" spans="6:6" x14ac:dyDescent="0.25">
      <c r="F276" s="74"/>
    </row>
    <row r="277" spans="6:6" x14ac:dyDescent="0.25">
      <c r="F277" s="74"/>
    </row>
    <row r="278" spans="6:6" x14ac:dyDescent="0.25">
      <c r="F278" s="74"/>
    </row>
    <row r="279" spans="6:6" x14ac:dyDescent="0.25">
      <c r="F279" s="74"/>
    </row>
  </sheetData>
  <sheetProtection algorithmName="SHA-512" hashValue="5yosV9WseppcJM36cg14mnKD5N/A+O6jQBbFpwT/tnSGNFioYRtrw1DPDOv4oi1P1AI/AcMKtj6uRAhblS9ViA==" saltValue="iDuiBKG+hT+lf92V3cydcw==" spinCount="100000" sheet="1" objects="1" scenarios="1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4"/>
  <dimension ref="B1:E7"/>
  <sheetViews>
    <sheetView workbookViewId="0"/>
  </sheetViews>
  <sheetFormatPr defaultRowHeight="15" x14ac:dyDescent="0.25"/>
  <cols>
    <col min="2" max="2" width="18.28515625" bestFit="1" customWidth="1"/>
    <col min="3" max="3" width="21.140625" bestFit="1" customWidth="1"/>
    <col min="4" max="4" width="13.7109375" bestFit="1" customWidth="1"/>
    <col min="5" max="6" width="18.28515625" bestFit="1" customWidth="1"/>
    <col min="7" max="7" width="13.28515625" bestFit="1" customWidth="1"/>
    <col min="8" max="8" width="14.140625" bestFit="1" customWidth="1"/>
    <col min="9" max="9" width="8" bestFit="1" customWidth="1"/>
    <col min="10" max="10" width="9.5703125" bestFit="1" customWidth="1"/>
    <col min="11" max="11" width="11.5703125" bestFit="1" customWidth="1"/>
    <col min="12" max="12" width="11.28515625" bestFit="1" customWidth="1"/>
    <col min="13" max="13" width="14.7109375" bestFit="1" customWidth="1"/>
    <col min="14" max="14" width="11.28515625" bestFit="1" customWidth="1"/>
  </cols>
  <sheetData>
    <row r="1" spans="2:5" x14ac:dyDescent="0.25">
      <c r="B1" s="95" t="s">
        <v>109</v>
      </c>
      <c r="C1" s="96" t="s">
        <v>110</v>
      </c>
    </row>
    <row r="3" spans="2:5" x14ac:dyDescent="0.25">
      <c r="B3" s="97" t="s">
        <v>111</v>
      </c>
      <c r="C3" s="97" t="s">
        <v>112</v>
      </c>
      <c r="D3" s="96"/>
      <c r="E3" s="96"/>
    </row>
    <row r="4" spans="2:5" x14ac:dyDescent="0.25">
      <c r="B4" s="96"/>
      <c r="C4" s="96" t="s">
        <v>113</v>
      </c>
      <c r="D4" s="96" t="s">
        <v>114</v>
      </c>
      <c r="E4" s="98" t="s">
        <v>115</v>
      </c>
    </row>
    <row r="5" spans="2:5" x14ac:dyDescent="0.25">
      <c r="B5" s="97" t="s">
        <v>116</v>
      </c>
      <c r="C5" s="96" t="s">
        <v>113</v>
      </c>
      <c r="D5" s="96"/>
      <c r="E5" s="98"/>
    </row>
    <row r="6" spans="2:5" x14ac:dyDescent="0.25">
      <c r="B6" s="1" t="s">
        <v>113</v>
      </c>
      <c r="C6" s="99"/>
      <c r="D6" s="99"/>
      <c r="E6" s="100"/>
    </row>
    <row r="7" spans="2:5" x14ac:dyDescent="0.25">
      <c r="B7" s="1" t="s">
        <v>115</v>
      </c>
      <c r="C7" s="99"/>
      <c r="D7" s="99"/>
      <c r="E7" s="100"/>
    </row>
  </sheetData>
  <pageMargins left="0.7" right="0.7" top="0.75" bottom="0.75" header="0.3" footer="0.3"/>
  <pageSetup paperSize="9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5"/>
  <dimension ref="B1:B5"/>
  <sheetViews>
    <sheetView showGridLines="0" showRowColHeaders="0" topLeftCell="A49" workbookViewId="0">
      <selection activeCell="D18" sqref="D18"/>
    </sheetView>
  </sheetViews>
  <sheetFormatPr defaultRowHeight="15" x14ac:dyDescent="0.25"/>
  <cols>
    <col min="2" max="2" width="30.42578125" style="1" customWidth="1"/>
  </cols>
  <sheetData>
    <row r="1" spans="2:2" x14ac:dyDescent="0.25">
      <c r="B1" s="138"/>
    </row>
    <row r="2" spans="2:2" x14ac:dyDescent="0.25">
      <c r="B2" s="138"/>
    </row>
    <row r="3" spans="2:2" x14ac:dyDescent="0.25">
      <c r="B3" s="138"/>
    </row>
    <row r="4" spans="2:2" x14ac:dyDescent="0.25">
      <c r="B4" s="138"/>
    </row>
    <row r="5" spans="2:2" x14ac:dyDescent="0.25">
      <c r="B5" s="138"/>
    </row>
  </sheetData>
  <sheetProtection password="E8B6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6"/>
  <dimension ref="A1"/>
  <sheetViews>
    <sheetView showGridLines="0" showRowColHeaders="0" topLeftCell="A7" workbookViewId="0"/>
  </sheetViews>
  <sheetFormatPr defaultRowHeight="15" x14ac:dyDescent="0.25"/>
  <cols>
    <col min="2" max="2" width="73.7109375" customWidth="1"/>
  </cols>
  <sheetData/>
  <sheetProtection password="E8B6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glio7"/>
  <dimension ref="A1:B1"/>
  <sheetViews>
    <sheetView showGridLines="0" showRowColHeaders="0" workbookViewId="0">
      <selection activeCell="B5" sqref="B5"/>
    </sheetView>
  </sheetViews>
  <sheetFormatPr defaultRowHeight="15" x14ac:dyDescent="0.25"/>
  <cols>
    <col min="1" max="1" width="17.140625" style="101" customWidth="1"/>
    <col min="2" max="2" width="15.7109375" customWidth="1"/>
  </cols>
  <sheetData>
    <row r="1" spans="1:2" x14ac:dyDescent="0.25">
      <c r="A1" s="102" t="s">
        <v>117</v>
      </c>
      <c r="B1" s="103" t="s">
        <v>118</v>
      </c>
    </row>
  </sheetData>
  <sheetProtection password="E8B6" sheet="1" objects="1" scenarios="1"/>
  <pageMargins left="0.7" right="0.7" top="0.75" bottom="0.75" header="0.3" footer="0.3"/>
  <legacy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glio8"/>
  <dimension ref="A1:J54"/>
  <sheetViews>
    <sheetView showGridLines="0" workbookViewId="0">
      <selection activeCell="B2" sqref="B2"/>
    </sheetView>
  </sheetViews>
  <sheetFormatPr defaultColWidth="9.140625" defaultRowHeight="15" x14ac:dyDescent="0.25"/>
  <cols>
    <col min="1" max="1" width="1.85546875" customWidth="1"/>
    <col min="2" max="2" width="25.7109375" customWidth="1"/>
    <col min="3" max="4" width="14.42578125" customWidth="1"/>
    <col min="5" max="5" width="16.7109375" customWidth="1"/>
    <col min="6" max="6" width="4.140625" style="30" customWidth="1"/>
    <col min="7" max="7" width="11.7109375" style="30" customWidth="1"/>
    <col min="8" max="8" width="13.5703125" customWidth="1"/>
    <col min="10" max="10" width="12.28515625" customWidth="1"/>
  </cols>
  <sheetData>
    <row r="1" spans="1:10" x14ac:dyDescent="0.25">
      <c r="A1" s="104"/>
      <c r="B1" s="104"/>
      <c r="C1" s="104"/>
      <c r="D1" s="104"/>
      <c r="E1" s="105" t="s">
        <v>119</v>
      </c>
      <c r="F1" s="106">
        <f>'Chiusura di cassa'!D1</f>
        <v>0</v>
      </c>
      <c r="G1" s="107"/>
      <c r="H1" s="104"/>
      <c r="I1" s="104"/>
      <c r="J1" s="104"/>
    </row>
    <row r="2" spans="1:10" ht="15.75" x14ac:dyDescent="0.25">
      <c r="A2" s="108"/>
      <c r="B2" s="108"/>
      <c r="C2" s="108"/>
      <c r="D2" s="108"/>
      <c r="E2" s="109" t="s">
        <v>120</v>
      </c>
      <c r="F2" s="216">
        <f>'Chiusura di cassa'!N1</f>
        <v>0</v>
      </c>
      <c r="G2" s="216"/>
      <c r="H2" s="216"/>
      <c r="I2" s="108"/>
      <c r="J2" s="108"/>
    </row>
    <row r="3" spans="1:10" ht="15.75" x14ac:dyDescent="0.25">
      <c r="A3" s="108"/>
      <c r="B3" s="110" t="str">
        <f>'Chiusura di cassa'!D3</f>
        <v>MOVIMENTAZIONE DENARO</v>
      </c>
      <c r="C3" s="111" t="s">
        <v>11</v>
      </c>
      <c r="D3" s="111"/>
      <c r="E3" s="112">
        <f>'Chiusura di cassa'!G3</f>
        <v>0</v>
      </c>
      <c r="F3" s="113"/>
      <c r="G3" s="113"/>
      <c r="H3" s="108"/>
      <c r="I3" s="108"/>
      <c r="J3" s="108"/>
    </row>
    <row r="4" spans="1:10" x14ac:dyDescent="0.25">
      <c r="A4" s="108"/>
      <c r="B4" s="114" t="str">
        <f>'Chiusura di cassa'!D4</f>
        <v>Fondo Cassa</v>
      </c>
      <c r="C4" s="115"/>
      <c r="D4" s="115"/>
      <c r="E4" s="116">
        <f>'Chiusura di cassa'!G4</f>
        <v>0</v>
      </c>
      <c r="F4" s="113"/>
      <c r="G4" s="108"/>
      <c r="H4" s="108"/>
      <c r="I4" s="108"/>
      <c r="J4" s="108"/>
    </row>
    <row r="5" spans="1:10" x14ac:dyDescent="0.25">
      <c r="A5" s="108"/>
      <c r="B5" s="108" t="str">
        <f>'Chiusura di cassa'!D5</f>
        <v>Versamenti contante nel cassetto</v>
      </c>
      <c r="C5" s="115"/>
      <c r="D5" s="115"/>
      <c r="E5" s="116">
        <f>'Chiusura di cassa'!G5</f>
        <v>0</v>
      </c>
      <c r="F5" s="113"/>
      <c r="G5" s="108"/>
      <c r="H5" s="108"/>
      <c r="I5" s="108"/>
      <c r="J5" s="108"/>
    </row>
    <row r="6" spans="1:10" x14ac:dyDescent="0.25">
      <c r="A6" s="108"/>
      <c r="B6" s="108" t="str">
        <f>'Chiusura di cassa'!D6</f>
        <v>Prelievi contante dal cassetto</v>
      </c>
      <c r="C6" s="115"/>
      <c r="D6" s="115"/>
      <c r="E6" s="116">
        <f>'Chiusura di cassa'!G6</f>
        <v>0</v>
      </c>
      <c r="F6" s="113"/>
      <c r="G6" s="108"/>
      <c r="H6" s="108"/>
      <c r="I6" s="108"/>
      <c r="J6" s="108"/>
    </row>
    <row r="7" spans="1:10" x14ac:dyDescent="0.25">
      <c r="A7" s="108"/>
      <c r="B7" s="108" t="str">
        <f>'Chiusura di cassa'!D7</f>
        <v>Spese Contante</v>
      </c>
      <c r="C7" s="115"/>
      <c r="D7" s="115"/>
      <c r="E7" s="116">
        <f>'Chiusura di cassa'!G7</f>
        <v>0</v>
      </c>
      <c r="F7" s="113"/>
      <c r="G7" s="108"/>
      <c r="H7" s="108"/>
      <c r="I7" s="108"/>
      <c r="J7" s="108"/>
    </row>
    <row r="8" spans="1:10" x14ac:dyDescent="0.25">
      <c r="A8" s="108"/>
      <c r="B8" s="217" t="str">
        <f>'Chiusura di cassa'!D8</f>
        <v>Varie Entrate</v>
      </c>
      <c r="C8" s="217"/>
      <c r="D8" s="142"/>
      <c r="E8" s="116">
        <f>'Chiusura di cassa'!G8</f>
        <v>0</v>
      </c>
      <c r="F8" s="113"/>
      <c r="G8" s="108"/>
      <c r="H8" s="108"/>
      <c r="I8" s="108"/>
      <c r="J8" s="108"/>
    </row>
    <row r="9" spans="1:10" x14ac:dyDescent="0.25">
      <c r="A9" s="108"/>
      <c r="B9" s="217" t="str">
        <f>'Chiusura di cassa'!D9</f>
        <v>Varie Uscite</v>
      </c>
      <c r="C9" s="217"/>
      <c r="D9" s="142"/>
      <c r="E9" s="116">
        <f>'Chiusura di cassa'!G9</f>
        <v>0</v>
      </c>
      <c r="F9" s="113"/>
      <c r="G9" s="108"/>
      <c r="H9" s="108"/>
      <c r="I9" s="108"/>
      <c r="J9" s="108"/>
    </row>
    <row r="10" spans="1:10" ht="15.75" x14ac:dyDescent="0.25">
      <c r="A10" s="108"/>
      <c r="B10" s="110" t="str">
        <f>'Chiusura di cassa'!D10</f>
        <v>VENDUTO</v>
      </c>
      <c r="C10" s="111" t="s">
        <v>11</v>
      </c>
      <c r="D10" s="111"/>
      <c r="E10" s="112">
        <f>'Chiusura di cassa'!G10</f>
        <v>0</v>
      </c>
      <c r="F10" s="113"/>
      <c r="G10" s="113"/>
      <c r="H10" s="108"/>
      <c r="I10" s="108"/>
      <c r="J10" s="108"/>
    </row>
    <row r="11" spans="1:10" x14ac:dyDescent="0.25">
      <c r="A11" s="108"/>
      <c r="B11" s="142">
        <f>'Chiusura di cassa'!D11</f>
        <v>0</v>
      </c>
      <c r="C11" s="117">
        <f>'Chiusura di cassa'!I11</f>
        <v>0</v>
      </c>
      <c r="D11" s="117">
        <f>'Chiusura di cassa'!H11</f>
        <v>0</v>
      </c>
      <c r="E11" s="116">
        <f>'Chiusura di cassa'!G11</f>
        <v>0</v>
      </c>
      <c r="F11" s="113"/>
      <c r="G11" s="108"/>
      <c r="H11" s="108"/>
      <c r="I11" s="108"/>
      <c r="J11" s="108"/>
    </row>
    <row r="12" spans="1:10" x14ac:dyDescent="0.25">
      <c r="A12" s="108"/>
      <c r="B12" s="142">
        <f>'Chiusura di cassa'!D12</f>
        <v>0</v>
      </c>
      <c r="C12" s="117">
        <f>'Chiusura di cassa'!I12</f>
        <v>0</v>
      </c>
      <c r="D12" s="117">
        <f>'Chiusura di cassa'!H12</f>
        <v>0</v>
      </c>
      <c r="E12" s="116">
        <f>'Chiusura di cassa'!G12</f>
        <v>0</v>
      </c>
      <c r="F12" s="113"/>
      <c r="G12" s="108"/>
      <c r="H12" s="108"/>
      <c r="I12" s="108"/>
      <c r="J12" s="108"/>
    </row>
    <row r="13" spans="1:10" x14ac:dyDescent="0.25">
      <c r="A13" s="108"/>
      <c r="B13" s="142">
        <f>'Chiusura di cassa'!D13</f>
        <v>0</v>
      </c>
      <c r="C13" s="117">
        <f>'Chiusura di cassa'!I13</f>
        <v>0</v>
      </c>
      <c r="D13" s="117">
        <f>'Chiusura di cassa'!H13</f>
        <v>0</v>
      </c>
      <c r="E13" s="116">
        <f>'Chiusura di cassa'!G13</f>
        <v>0</v>
      </c>
      <c r="F13" s="113"/>
      <c r="G13" s="108"/>
      <c r="H13" s="108"/>
      <c r="I13" s="108"/>
      <c r="J13" s="108"/>
    </row>
    <row r="14" spans="1:10" x14ac:dyDescent="0.25">
      <c r="A14" s="108"/>
      <c r="B14" s="142">
        <f>'Chiusura di cassa'!D14</f>
        <v>0</v>
      </c>
      <c r="C14" s="117">
        <f>'Chiusura di cassa'!I14</f>
        <v>0</v>
      </c>
      <c r="D14" s="117">
        <f>'Chiusura di cassa'!H14</f>
        <v>0</v>
      </c>
      <c r="E14" s="116">
        <f>'Chiusura di cassa'!G14</f>
        <v>0</v>
      </c>
      <c r="F14" s="113"/>
      <c r="G14" s="108"/>
      <c r="H14" s="108"/>
      <c r="I14" s="108"/>
      <c r="J14" s="108"/>
    </row>
    <row r="15" spans="1:10" x14ac:dyDescent="0.25">
      <c r="A15" s="108"/>
      <c r="B15" s="142">
        <f>'Chiusura di cassa'!D15</f>
        <v>0</v>
      </c>
      <c r="C15" s="117">
        <f>'Chiusura di cassa'!I15</f>
        <v>0</v>
      </c>
      <c r="D15" s="117">
        <f>'Chiusura di cassa'!H15</f>
        <v>0</v>
      </c>
      <c r="E15" s="116">
        <f>'Chiusura di cassa'!G15</f>
        <v>0</v>
      </c>
      <c r="F15" s="113"/>
      <c r="G15" s="108"/>
      <c r="H15" s="108"/>
      <c r="I15" s="108"/>
      <c r="J15" s="108"/>
    </row>
    <row r="16" spans="1:10" x14ac:dyDescent="0.25">
      <c r="A16" s="108"/>
      <c r="B16" s="108" t="str">
        <f>'Chiusura di cassa'!D23</f>
        <v>Caparre incamerate</v>
      </c>
      <c r="C16" s="117"/>
      <c r="D16" s="117"/>
      <c r="E16" s="116">
        <f>'Chiusura di cassa'!G23</f>
        <v>0</v>
      </c>
      <c r="F16" s="113"/>
      <c r="G16" s="108"/>
      <c r="H16" s="108"/>
      <c r="I16" s="108"/>
      <c r="J16" s="108"/>
    </row>
    <row r="17" spans="1:10" x14ac:dyDescent="0.25">
      <c r="A17" s="108"/>
      <c r="B17" s="108" t="str">
        <f>'Chiusura di cassa'!D24</f>
        <v>Caparre incassate</v>
      </c>
      <c r="C17" s="117"/>
      <c r="D17" s="117"/>
      <c r="E17" s="116">
        <f>'Chiusura di cassa'!G24</f>
        <v>0</v>
      </c>
      <c r="F17" s="113"/>
      <c r="G17" s="108"/>
      <c r="H17" s="108"/>
      <c r="I17" s="108"/>
      <c r="J17" s="108"/>
    </row>
    <row r="18" spans="1:10" x14ac:dyDescent="0.25">
      <c r="A18" s="108"/>
      <c r="B18" s="108" t="str">
        <f>'Chiusura di cassa'!D25</f>
        <v>Caparre rese</v>
      </c>
      <c r="C18" s="117"/>
      <c r="D18" s="117"/>
      <c r="E18" s="116">
        <f>'Chiusura di cassa'!G25</f>
        <v>0</v>
      </c>
      <c r="F18" s="113"/>
      <c r="G18" s="108"/>
      <c r="H18" s="108"/>
      <c r="I18" s="108"/>
      <c r="J18" s="108"/>
    </row>
    <row r="19" spans="1:10" x14ac:dyDescent="0.25">
      <c r="A19" s="108"/>
      <c r="B19" s="108" t="str">
        <f>'Chiusura di cassa'!D26</f>
        <v>Gift Card Vendute</v>
      </c>
      <c r="C19" s="117"/>
      <c r="D19" s="117"/>
      <c r="E19" s="116">
        <f>'Chiusura di cassa'!G26</f>
        <v>0</v>
      </c>
      <c r="F19" s="113"/>
      <c r="G19" s="108"/>
      <c r="H19" s="108"/>
      <c r="I19" s="108"/>
      <c r="J19" s="108"/>
    </row>
    <row r="20" spans="1:10" ht="15.75" x14ac:dyDescent="0.25">
      <c r="A20" s="108"/>
      <c r="B20" s="110" t="str">
        <f>'Chiusura di cassa'!D27</f>
        <v>INCASSATO</v>
      </c>
      <c r="C20" s="111" t="s">
        <v>11</v>
      </c>
      <c r="D20" s="111"/>
      <c r="E20" s="112">
        <f>'Chiusura di cassa'!G27</f>
        <v>0</v>
      </c>
      <c r="F20" s="113"/>
      <c r="G20" s="113"/>
      <c r="H20" s="118" t="s">
        <v>121</v>
      </c>
      <c r="I20" s="118" t="s">
        <v>122</v>
      </c>
      <c r="J20" s="118" t="s">
        <v>123</v>
      </c>
    </row>
    <row r="21" spans="1:10" x14ac:dyDescent="0.25">
      <c r="A21" s="108"/>
      <c r="B21" s="142">
        <f>'Chiusura di cassa'!D28</f>
        <v>0</v>
      </c>
      <c r="C21" s="119"/>
      <c r="D21" s="119"/>
      <c r="E21" s="116">
        <f>'Chiusura di cassa'!G28</f>
        <v>0</v>
      </c>
      <c r="F21" s="113"/>
      <c r="G21" s="108"/>
      <c r="H21" s="120">
        <v>0.01</v>
      </c>
      <c r="I21" s="121">
        <f>'Chiusura di cassa'!S6</f>
        <v>0</v>
      </c>
      <c r="J21" s="122">
        <f>H21*I21</f>
        <v>0</v>
      </c>
    </row>
    <row r="22" spans="1:10" x14ac:dyDescent="0.25">
      <c r="A22" s="108"/>
      <c r="B22" s="142" t="str">
        <f>'Chiusura di cassa'!D29</f>
        <v>ELETTRONICO</v>
      </c>
      <c r="C22" s="119"/>
      <c r="D22" s="119"/>
      <c r="E22" s="116">
        <f>'Chiusura di cassa'!G29</f>
        <v>0</v>
      </c>
      <c r="F22" s="113"/>
      <c r="G22" s="108"/>
      <c r="H22" s="123">
        <v>0.02</v>
      </c>
      <c r="I22" s="124">
        <f>'Chiusura di cassa'!R6</f>
        <v>0</v>
      </c>
      <c r="J22" s="125">
        <f t="shared" ref="J22:J30" si="0">H22*I22</f>
        <v>0</v>
      </c>
    </row>
    <row r="23" spans="1:10" x14ac:dyDescent="0.25">
      <c r="A23" s="108"/>
      <c r="B23" s="142">
        <f>'Chiusura di cassa'!D30</f>
        <v>0</v>
      </c>
      <c r="C23" s="119"/>
      <c r="D23" s="119"/>
      <c r="E23" s="116">
        <f>'Chiusura di cassa'!G30</f>
        <v>0</v>
      </c>
      <c r="F23" s="113"/>
      <c r="G23" s="108"/>
      <c r="H23" s="123">
        <v>0.05</v>
      </c>
      <c r="I23" s="124">
        <f>'Chiusura di cassa'!Q6</f>
        <v>0</v>
      </c>
      <c r="J23" s="125">
        <f t="shared" si="0"/>
        <v>0</v>
      </c>
    </row>
    <row r="24" spans="1:10" x14ac:dyDescent="0.25">
      <c r="A24" s="108"/>
      <c r="B24" s="142">
        <f>'Chiusura di cassa'!D31</f>
        <v>0</v>
      </c>
      <c r="C24" s="119"/>
      <c r="D24" s="119"/>
      <c r="E24" s="116">
        <f>'Chiusura di cassa'!G31</f>
        <v>0</v>
      </c>
      <c r="F24" s="113"/>
      <c r="G24" s="108"/>
      <c r="H24" s="123">
        <v>0.1</v>
      </c>
      <c r="I24" s="124">
        <f>'Chiusura di cassa'!P6</f>
        <v>0</v>
      </c>
      <c r="J24" s="125">
        <f t="shared" si="0"/>
        <v>0</v>
      </c>
    </row>
    <row r="25" spans="1:10" x14ac:dyDescent="0.25">
      <c r="A25" s="108"/>
      <c r="B25" s="142">
        <f>'Chiusura di cassa'!D32</f>
        <v>0</v>
      </c>
      <c r="C25" s="119"/>
      <c r="D25" s="119"/>
      <c r="E25" s="116">
        <f>'Chiusura di cassa'!G32</f>
        <v>0</v>
      </c>
      <c r="F25" s="113"/>
      <c r="G25" s="108"/>
      <c r="H25" s="123">
        <v>0.2</v>
      </c>
      <c r="I25" s="124">
        <f>'Chiusura di cassa'!O6</f>
        <v>0</v>
      </c>
      <c r="J25" s="125">
        <f t="shared" si="0"/>
        <v>0</v>
      </c>
    </row>
    <row r="26" spans="1:10" x14ac:dyDescent="0.25">
      <c r="A26" s="108"/>
      <c r="B26" s="142">
        <f>'Chiusura di cassa'!D33</f>
        <v>0</v>
      </c>
      <c r="C26" s="119"/>
      <c r="D26" s="119"/>
      <c r="E26" s="116">
        <f>'Chiusura di cassa'!G33</f>
        <v>0</v>
      </c>
      <c r="F26" s="113"/>
      <c r="G26" s="108"/>
      <c r="H26" s="123">
        <v>0.5</v>
      </c>
      <c r="I26" s="124">
        <f>'Chiusura di cassa'!N6</f>
        <v>0</v>
      </c>
      <c r="J26" s="125">
        <f t="shared" si="0"/>
        <v>0</v>
      </c>
    </row>
    <row r="27" spans="1:10" x14ac:dyDescent="0.25">
      <c r="A27" s="108"/>
      <c r="B27" s="142">
        <f>'Chiusura di cassa'!D34</f>
        <v>0</v>
      </c>
      <c r="C27" s="119"/>
      <c r="D27" s="119"/>
      <c r="E27" s="116">
        <f>'Chiusura di cassa'!G34</f>
        <v>0</v>
      </c>
      <c r="F27" s="113"/>
      <c r="G27" s="108"/>
      <c r="H27" s="123">
        <v>1</v>
      </c>
      <c r="I27" s="124">
        <f>'Chiusura di cassa'!M6</f>
        <v>0</v>
      </c>
      <c r="J27" s="125">
        <f t="shared" si="0"/>
        <v>0</v>
      </c>
    </row>
    <row r="28" spans="1:10" x14ac:dyDescent="0.25">
      <c r="A28" s="108"/>
      <c r="B28" s="142">
        <f>'Chiusura di cassa'!D35</f>
        <v>0</v>
      </c>
      <c r="C28" s="119"/>
      <c r="D28" s="119"/>
      <c r="E28" s="116">
        <f>'Chiusura di cassa'!G35</f>
        <v>0</v>
      </c>
      <c r="F28" s="113"/>
      <c r="G28" s="108"/>
      <c r="H28" s="123">
        <v>2</v>
      </c>
      <c r="I28" s="124">
        <f>'Chiusura di cassa'!L6</f>
        <v>0</v>
      </c>
      <c r="J28" s="125">
        <f t="shared" si="0"/>
        <v>0</v>
      </c>
    </row>
    <row r="29" spans="1:10" x14ac:dyDescent="0.25">
      <c r="A29" s="108"/>
      <c r="B29" s="142">
        <f>'Chiusura di cassa'!D36</f>
        <v>0</v>
      </c>
      <c r="C29" s="119"/>
      <c r="D29" s="119"/>
      <c r="E29" s="116">
        <f>'Chiusura di cassa'!G36</f>
        <v>0</v>
      </c>
      <c r="F29" s="113"/>
      <c r="G29" s="108"/>
      <c r="H29" s="123">
        <v>5</v>
      </c>
      <c r="I29" s="124">
        <f>'Chiusura di cassa'!Q9</f>
        <v>0</v>
      </c>
      <c r="J29" s="125">
        <f t="shared" si="0"/>
        <v>0</v>
      </c>
    </row>
    <row r="30" spans="1:10" x14ac:dyDescent="0.25">
      <c r="A30" s="108"/>
      <c r="B30" s="142">
        <f>'Chiusura di cassa'!D37</f>
        <v>0</v>
      </c>
      <c r="C30" s="119"/>
      <c r="D30" s="119"/>
      <c r="E30" s="116">
        <f>'Chiusura di cassa'!G37</f>
        <v>0</v>
      </c>
      <c r="F30" s="113"/>
      <c r="G30" s="108"/>
      <c r="H30" s="123">
        <v>10</v>
      </c>
      <c r="I30" s="124">
        <f>'Chiusura di cassa'!P9</f>
        <v>0</v>
      </c>
      <c r="J30" s="125">
        <f t="shared" si="0"/>
        <v>0</v>
      </c>
    </row>
    <row r="31" spans="1:10" x14ac:dyDescent="0.25">
      <c r="A31" s="108"/>
      <c r="B31" s="142">
        <f>'Chiusura di cassa'!D38</f>
        <v>0</v>
      </c>
      <c r="C31" s="119"/>
      <c r="D31" s="119"/>
      <c r="E31" s="116">
        <f>'Chiusura di cassa'!G38</f>
        <v>0</v>
      </c>
      <c r="F31" s="113"/>
      <c r="G31" s="108"/>
      <c r="H31" s="123">
        <v>20</v>
      </c>
      <c r="I31" s="124">
        <f>'Chiusura di cassa'!O9</f>
        <v>0</v>
      </c>
      <c r="J31" s="125">
        <f>H31*I31</f>
        <v>0</v>
      </c>
    </row>
    <row r="32" spans="1:10" x14ac:dyDescent="0.25">
      <c r="A32" s="108"/>
      <c r="B32" s="144" t="str">
        <f>'Chiusura di cassa'!D39</f>
        <v>ARROTONDAMENTI</v>
      </c>
      <c r="C32" s="145">
        <f>'Chiusura di cassa'!I39</f>
        <v>0</v>
      </c>
      <c r="D32" s="145">
        <f>'Chiusura di cassa'!H39</f>
        <v>0</v>
      </c>
      <c r="E32" s="146">
        <f>'Chiusura di cassa'!G39</f>
        <v>0</v>
      </c>
      <c r="F32" s="113"/>
      <c r="G32" s="108"/>
      <c r="H32" s="123">
        <v>50</v>
      </c>
      <c r="I32" s="124">
        <f>'Chiusura di cassa'!N9</f>
        <v>0</v>
      </c>
      <c r="J32" s="125">
        <f>H32*I32</f>
        <v>0</v>
      </c>
    </row>
    <row r="33" spans="1:10" x14ac:dyDescent="0.25">
      <c r="A33" s="108"/>
      <c r="B33" s="142">
        <f>'Chiusura di cassa'!D40</f>
        <v>0</v>
      </c>
      <c r="C33" s="119">
        <f>'Chiusura di cassa'!I40</f>
        <v>0</v>
      </c>
      <c r="D33" s="119">
        <f>'Chiusura di cassa'!H40</f>
        <v>0</v>
      </c>
      <c r="E33" s="116">
        <f>'Chiusura di cassa'!G40</f>
        <v>0</v>
      </c>
      <c r="F33" s="113"/>
      <c r="G33" s="108"/>
      <c r="H33" s="123">
        <v>100</v>
      </c>
      <c r="I33" s="108">
        <f>'Chiusura di cassa'!M9</f>
        <v>0</v>
      </c>
      <c r="J33" s="125">
        <f>H33*I33</f>
        <v>0</v>
      </c>
    </row>
    <row r="34" spans="1:10" x14ac:dyDescent="0.25">
      <c r="A34" s="108"/>
      <c r="B34" s="142">
        <f>'Chiusura di cassa'!D41</f>
        <v>0</v>
      </c>
      <c r="C34" s="119">
        <f>'Chiusura di cassa'!I41</f>
        <v>0</v>
      </c>
      <c r="D34" s="119">
        <f>'Chiusura di cassa'!H41</f>
        <v>0</v>
      </c>
      <c r="E34" s="116">
        <f>'Chiusura di cassa'!G41</f>
        <v>0</v>
      </c>
      <c r="F34" s="113"/>
      <c r="G34" s="108"/>
      <c r="H34" s="128">
        <v>200</v>
      </c>
      <c r="I34" s="129">
        <f>'Chiusura di cassa'!L9</f>
        <v>0</v>
      </c>
      <c r="J34" s="130">
        <f>H34*I34</f>
        <v>0</v>
      </c>
    </row>
    <row r="35" spans="1:10" x14ac:dyDescent="0.25">
      <c r="A35" s="108"/>
      <c r="B35" s="108" t="str">
        <f>'Chiusura di cassa'!D43</f>
        <v>Buoni Reso Emessi</v>
      </c>
      <c r="C35" s="119"/>
      <c r="D35" s="119"/>
      <c r="E35" s="116">
        <f>'Chiusura di cassa'!G43</f>
        <v>0</v>
      </c>
      <c r="F35" s="113"/>
      <c r="G35" s="108"/>
    </row>
    <row r="36" spans="1:10" ht="15.75" x14ac:dyDescent="0.25">
      <c r="A36" s="108"/>
      <c r="B36" s="110" t="str">
        <f>'Chiusura di cassa'!D44</f>
        <v>DETTAGLIO ELETTRONICO</v>
      </c>
      <c r="C36" s="111" t="s">
        <v>11</v>
      </c>
      <c r="D36" s="111"/>
      <c r="E36" s="126">
        <f>'Chiusura di cassa'!G44</f>
        <v>0</v>
      </c>
      <c r="F36" s="113"/>
      <c r="G36" s="113"/>
    </row>
    <row r="37" spans="1:10" x14ac:dyDescent="0.25">
      <c r="A37" s="108"/>
      <c r="B37" s="142">
        <f>'Chiusura di cassa'!D45</f>
        <v>0</v>
      </c>
      <c r="C37" s="127"/>
      <c r="D37" s="127"/>
      <c r="E37" s="119">
        <f>'Chiusura di cassa'!G45</f>
        <v>0</v>
      </c>
      <c r="F37" s="113"/>
      <c r="G37" s="113"/>
    </row>
    <row r="38" spans="1:10" x14ac:dyDescent="0.25">
      <c r="A38" s="108"/>
      <c r="B38" s="142">
        <f>'Chiusura di cassa'!D46</f>
        <v>0</v>
      </c>
      <c r="E38" s="119">
        <f>'Chiusura di cassa'!G46</f>
        <v>0</v>
      </c>
      <c r="F38" s="113"/>
      <c r="G38" s="113"/>
      <c r="H38" s="108" t="str">
        <f>'Chiusura di cassa'!P11</f>
        <v>Nel cassetto</v>
      </c>
      <c r="I38" s="108"/>
      <c r="J38" s="131">
        <f>'Chiusura di cassa'!S11</f>
        <v>0</v>
      </c>
    </row>
    <row r="39" spans="1:10" x14ac:dyDescent="0.25">
      <c r="A39" s="108"/>
      <c r="B39" s="142">
        <f>'Chiusura di cassa'!D47</f>
        <v>0</v>
      </c>
      <c r="C39" s="127"/>
      <c r="D39" s="127"/>
      <c r="E39" s="119">
        <f>'Chiusura di cassa'!G47</f>
        <v>0</v>
      </c>
      <c r="F39" s="113"/>
      <c r="G39" s="113"/>
      <c r="H39" s="108" t="str">
        <f>'Chiusura di cassa'!P13</f>
        <v>Teorico PC</v>
      </c>
      <c r="I39" s="108"/>
      <c r="J39" s="131">
        <f>'Chiusura di cassa'!S13</f>
        <v>0</v>
      </c>
    </row>
    <row r="40" spans="1:10" x14ac:dyDescent="0.25">
      <c r="A40" s="108"/>
      <c r="B40" s="142">
        <f>'Chiusura di cassa'!D48</f>
        <v>0</v>
      </c>
      <c r="C40" s="127"/>
      <c r="D40" s="127"/>
      <c r="E40" s="119">
        <f>'Chiusura di cassa'!G48</f>
        <v>0</v>
      </c>
      <c r="F40" s="113"/>
      <c r="G40" s="113"/>
      <c r="H40" s="108" t="str">
        <f>'Chiusura di cassa'!P15</f>
        <v>Differenza</v>
      </c>
      <c r="I40" s="108"/>
      <c r="J40" s="131">
        <f>'Chiusura di cassa'!S15</f>
        <v>0</v>
      </c>
    </row>
    <row r="41" spans="1:10" x14ac:dyDescent="0.25">
      <c r="A41" s="108"/>
      <c r="B41" s="142">
        <f>'Chiusura di cassa'!D49</f>
        <v>0</v>
      </c>
      <c r="C41" s="127"/>
      <c r="D41" s="127"/>
      <c r="E41" s="119">
        <f>'Chiusura di cassa'!G49</f>
        <v>0</v>
      </c>
      <c r="F41" s="113"/>
      <c r="G41" s="113"/>
      <c r="H41" s="108"/>
      <c r="I41" s="108"/>
      <c r="J41" s="108"/>
    </row>
    <row r="42" spans="1:10" x14ac:dyDescent="0.25">
      <c r="A42" s="108"/>
      <c r="B42" s="142">
        <f>'Chiusura di cassa'!D50</f>
        <v>0</v>
      </c>
      <c r="C42" s="127"/>
      <c r="D42" s="127"/>
      <c r="E42" s="119">
        <f>'Chiusura di cassa'!G50</f>
        <v>0</v>
      </c>
      <c r="F42" s="113"/>
      <c r="G42" s="113"/>
      <c r="H42" s="108"/>
      <c r="I42" s="108"/>
      <c r="J42" s="108"/>
    </row>
    <row r="43" spans="1:10" x14ac:dyDescent="0.25">
      <c r="A43" s="108"/>
      <c r="B43" s="142">
        <f>'Chiusura di cassa'!D51</f>
        <v>0</v>
      </c>
      <c r="C43" s="127"/>
      <c r="D43" s="127"/>
      <c r="E43" s="119">
        <f>'Chiusura di cassa'!G51</f>
        <v>0</v>
      </c>
      <c r="F43" s="113"/>
      <c r="G43" s="113"/>
      <c r="H43" s="108"/>
      <c r="I43" s="108"/>
      <c r="J43" s="108"/>
    </row>
    <row r="44" spans="1:10" x14ac:dyDescent="0.25">
      <c r="A44" s="108"/>
      <c r="B44" s="142">
        <f>'Chiusura di cassa'!D52</f>
        <v>0</v>
      </c>
      <c r="C44" s="127"/>
      <c r="D44" s="127"/>
      <c r="E44" s="119">
        <f>'Chiusura di cassa'!G52</f>
        <v>0</v>
      </c>
      <c r="F44" s="113"/>
      <c r="G44" s="113"/>
      <c r="H44" s="108"/>
      <c r="I44" s="108"/>
      <c r="J44" s="108"/>
    </row>
    <row r="45" spans="1:10" x14ac:dyDescent="0.25">
      <c r="A45" s="108"/>
      <c r="B45" s="142">
        <f>'Chiusura di cassa'!D53</f>
        <v>0</v>
      </c>
      <c r="C45" s="127"/>
      <c r="D45" s="127"/>
      <c r="E45" s="119">
        <f>'Chiusura di cassa'!G53</f>
        <v>0</v>
      </c>
      <c r="F45" s="113"/>
      <c r="G45" s="132" t="str">
        <f>'Chiusura di cassa'!L17</f>
        <v>MOTIVO DIFFERENZE:</v>
      </c>
      <c r="H45" s="108"/>
      <c r="I45" s="108"/>
      <c r="J45" s="108"/>
    </row>
    <row r="46" spans="1:10" x14ac:dyDescent="0.25">
      <c r="A46" s="108"/>
      <c r="B46" s="142">
        <f>'Chiusura di cassa'!D54</f>
        <v>0</v>
      </c>
      <c r="C46" s="127"/>
      <c r="D46" s="127"/>
      <c r="E46" s="119">
        <f>'Chiusura di cassa'!G54</f>
        <v>0</v>
      </c>
      <c r="F46" s="113"/>
      <c r="G46" s="207">
        <f>'Chiusura di cassa'!L19</f>
        <v>0</v>
      </c>
      <c r="H46" s="208"/>
      <c r="I46" s="208"/>
      <c r="J46" s="209"/>
    </row>
    <row r="47" spans="1:10" x14ac:dyDescent="0.25">
      <c r="A47" s="108"/>
      <c r="B47" s="142">
        <f>'Chiusura di cassa'!D55</f>
        <v>0</v>
      </c>
      <c r="C47" s="127"/>
      <c r="D47" s="127"/>
      <c r="E47" s="119">
        <f>'Chiusura di cassa'!G55</f>
        <v>0</v>
      </c>
      <c r="F47" s="113"/>
      <c r="G47" s="210"/>
      <c r="H47" s="211"/>
      <c r="I47" s="211"/>
      <c r="J47" s="212"/>
    </row>
    <row r="48" spans="1:10" x14ac:dyDescent="0.25">
      <c r="A48" s="108"/>
      <c r="B48" s="142">
        <f>'Chiusura di cassa'!D56</f>
        <v>0</v>
      </c>
      <c r="C48" s="127"/>
      <c r="D48" s="127"/>
      <c r="E48" s="119">
        <f>'Chiusura di cassa'!G56</f>
        <v>0</v>
      </c>
      <c r="F48" s="113"/>
      <c r="G48" s="210"/>
      <c r="H48" s="211"/>
      <c r="I48" s="211"/>
      <c r="J48" s="212"/>
    </row>
    <row r="49" spans="1:10" x14ac:dyDescent="0.25">
      <c r="A49" s="108"/>
      <c r="B49" s="142">
        <f>'Chiusura di cassa'!D57</f>
        <v>0</v>
      </c>
      <c r="C49" s="127"/>
      <c r="D49" s="127"/>
      <c r="E49" s="119">
        <f>'Chiusura di cassa'!G57</f>
        <v>0</v>
      </c>
      <c r="F49" s="113"/>
      <c r="G49" s="213"/>
      <c r="H49" s="214"/>
      <c r="I49" s="214"/>
      <c r="J49" s="215"/>
    </row>
    <row r="50" spans="1:10" x14ac:dyDescent="0.25">
      <c r="B50" s="142">
        <f>'Chiusura di cassa'!D61</f>
        <v>0</v>
      </c>
      <c r="C50" s="127"/>
      <c r="D50" s="127"/>
      <c r="E50" s="119">
        <f>'Chiusura di cassa'!G58</f>
        <v>0</v>
      </c>
    </row>
    <row r="51" spans="1:10" x14ac:dyDescent="0.25">
      <c r="B51" s="142">
        <f>'Chiusura di cassa'!D62</f>
        <v>0</v>
      </c>
      <c r="C51" s="127"/>
      <c r="D51" s="127"/>
      <c r="E51" s="119">
        <f>'Chiusura di cassa'!G59</f>
        <v>0</v>
      </c>
    </row>
    <row r="52" spans="1:10" x14ac:dyDescent="0.25">
      <c r="B52" s="142">
        <f>'Chiusura di cassa'!D63</f>
        <v>0</v>
      </c>
      <c r="C52" s="127"/>
      <c r="D52" s="127"/>
      <c r="E52" s="119">
        <f>'Chiusura di cassa'!G60</f>
        <v>0</v>
      </c>
    </row>
    <row r="53" spans="1:10" x14ac:dyDescent="0.25">
      <c r="B53" s="142">
        <f>'Chiusura di cassa'!D64</f>
        <v>0</v>
      </c>
      <c r="C53" s="127"/>
      <c r="D53" s="127"/>
      <c r="E53" s="119">
        <f>'Chiusura di cassa'!G61</f>
        <v>0</v>
      </c>
    </row>
    <row r="54" spans="1:10" x14ac:dyDescent="0.25">
      <c r="B54" s="142"/>
      <c r="C54" s="127"/>
      <c r="D54" s="127"/>
      <c r="E54" s="119"/>
    </row>
  </sheetData>
  <sheetProtection algorithmName="SHA-512" hashValue="mkvlU/NsrB/txXa6JLAdYNsrzeUgcQf1nWq4Qs/NNw8evGiJUsvIeCbNJYYJ6Er4oT266SWFedMNpbfcHFwesw==" saltValue="OE4JwQpZXkX+Ksl1O1G/xg==" spinCount="100000" sheet="1" objects="1" scenarios="1"/>
  <mergeCells count="4">
    <mergeCell ref="G46:J49"/>
    <mergeCell ref="F2:H2"/>
    <mergeCell ref="B8:C8"/>
    <mergeCell ref="B9:C9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oglio9"/>
  <dimension ref="B2:I113"/>
  <sheetViews>
    <sheetView workbookViewId="0">
      <selection activeCell="C14" sqref="C14"/>
    </sheetView>
  </sheetViews>
  <sheetFormatPr defaultRowHeight="15" x14ac:dyDescent="0.25"/>
  <cols>
    <col min="2" max="2" width="9.28515625" customWidth="1"/>
    <col min="3" max="3" width="17.7109375" customWidth="1"/>
    <col min="4" max="4" width="21.28515625" customWidth="1"/>
    <col min="5" max="5" width="13.42578125" customWidth="1"/>
    <col min="6" max="6" width="10.7109375" style="99" customWidth="1"/>
    <col min="7" max="7" width="10.42578125" customWidth="1"/>
    <col min="8" max="8" width="16" customWidth="1"/>
    <col min="9" max="9" width="13.85546875" bestFit="1" customWidth="1"/>
  </cols>
  <sheetData>
    <row r="2" spans="2:9" x14ac:dyDescent="0.25">
      <c r="B2" s="133" t="s">
        <v>99</v>
      </c>
      <c r="C2" t="s">
        <v>124</v>
      </c>
      <c r="D2" t="s">
        <v>125</v>
      </c>
      <c r="E2" t="s">
        <v>109</v>
      </c>
      <c r="F2" s="99" t="s">
        <v>104</v>
      </c>
      <c r="G2" t="s">
        <v>126</v>
      </c>
      <c r="H2" t="s">
        <v>127</v>
      </c>
      <c r="I2" t="s">
        <v>128</v>
      </c>
    </row>
    <row r="3" spans="2:9" x14ac:dyDescent="0.25">
      <c r="B3" s="133"/>
    </row>
    <row r="4" spans="2:9" x14ac:dyDescent="0.25">
      <c r="B4" s="133"/>
    </row>
    <row r="5" spans="2:9" x14ac:dyDescent="0.25">
      <c r="B5" s="133"/>
    </row>
    <row r="6" spans="2:9" x14ac:dyDescent="0.25">
      <c r="B6" s="133"/>
    </row>
    <row r="7" spans="2:9" x14ac:dyDescent="0.25">
      <c r="B7" s="133"/>
    </row>
    <row r="8" spans="2:9" x14ac:dyDescent="0.25">
      <c r="B8" s="133"/>
    </row>
    <row r="9" spans="2:9" x14ac:dyDescent="0.25">
      <c r="B9" s="133"/>
    </row>
    <row r="10" spans="2:9" x14ac:dyDescent="0.25">
      <c r="B10" s="133"/>
    </row>
    <row r="11" spans="2:9" x14ac:dyDescent="0.25">
      <c r="B11" s="133"/>
    </row>
    <row r="12" spans="2:9" x14ac:dyDescent="0.25">
      <c r="B12" s="133"/>
    </row>
    <row r="13" spans="2:9" x14ac:dyDescent="0.25">
      <c r="B13" s="133"/>
    </row>
    <row r="14" spans="2:9" x14ac:dyDescent="0.25">
      <c r="B14" s="133"/>
    </row>
    <row r="15" spans="2:9" x14ac:dyDescent="0.25">
      <c r="B15" s="133"/>
    </row>
    <row r="16" spans="2:9" x14ac:dyDescent="0.25">
      <c r="B16" s="133"/>
    </row>
    <row r="17" spans="2:2" x14ac:dyDescent="0.25">
      <c r="B17" s="133"/>
    </row>
    <row r="18" spans="2:2" x14ac:dyDescent="0.25">
      <c r="B18" s="133"/>
    </row>
    <row r="19" spans="2:2" x14ac:dyDescent="0.25">
      <c r="B19" s="133"/>
    </row>
    <row r="20" spans="2:2" x14ac:dyDescent="0.25">
      <c r="B20" s="133"/>
    </row>
    <row r="21" spans="2:2" x14ac:dyDescent="0.25">
      <c r="B21" s="133"/>
    </row>
    <row r="22" spans="2:2" x14ac:dyDescent="0.25">
      <c r="B22" s="133"/>
    </row>
    <row r="23" spans="2:2" x14ac:dyDescent="0.25">
      <c r="B23" s="133"/>
    </row>
    <row r="24" spans="2:2" x14ac:dyDescent="0.25">
      <c r="B24" s="133"/>
    </row>
    <row r="25" spans="2:2" x14ac:dyDescent="0.25">
      <c r="B25" s="133"/>
    </row>
    <row r="26" spans="2:2" x14ac:dyDescent="0.25">
      <c r="B26" s="133"/>
    </row>
    <row r="27" spans="2:2" x14ac:dyDescent="0.25">
      <c r="B27" s="133"/>
    </row>
    <row r="28" spans="2:2" x14ac:dyDescent="0.25">
      <c r="B28" s="133"/>
    </row>
    <row r="29" spans="2:2" x14ac:dyDescent="0.25">
      <c r="B29" s="133"/>
    </row>
    <row r="30" spans="2:2" x14ac:dyDescent="0.25">
      <c r="B30" s="133"/>
    </row>
    <row r="31" spans="2:2" x14ac:dyDescent="0.25">
      <c r="B31" s="133"/>
    </row>
    <row r="32" spans="2:2" x14ac:dyDescent="0.25">
      <c r="B32" s="133"/>
    </row>
    <row r="33" spans="2:2" x14ac:dyDescent="0.25">
      <c r="B33" s="133"/>
    </row>
    <row r="34" spans="2:2" x14ac:dyDescent="0.25">
      <c r="B34" s="133"/>
    </row>
    <row r="35" spans="2:2" x14ac:dyDescent="0.25">
      <c r="B35" s="133"/>
    </row>
    <row r="36" spans="2:2" x14ac:dyDescent="0.25">
      <c r="B36" s="133"/>
    </row>
    <row r="37" spans="2:2" x14ac:dyDescent="0.25">
      <c r="B37" s="133"/>
    </row>
    <row r="38" spans="2:2" x14ac:dyDescent="0.25">
      <c r="B38" s="133"/>
    </row>
    <row r="39" spans="2:2" x14ac:dyDescent="0.25">
      <c r="B39" s="133"/>
    </row>
    <row r="40" spans="2:2" x14ac:dyDescent="0.25">
      <c r="B40" s="133"/>
    </row>
    <row r="41" spans="2:2" x14ac:dyDescent="0.25">
      <c r="B41" s="133"/>
    </row>
    <row r="42" spans="2:2" x14ac:dyDescent="0.25">
      <c r="B42" s="133"/>
    </row>
    <row r="43" spans="2:2" x14ac:dyDescent="0.25">
      <c r="B43" s="133"/>
    </row>
    <row r="44" spans="2:2" x14ac:dyDescent="0.25">
      <c r="B44" s="133"/>
    </row>
    <row r="45" spans="2:2" x14ac:dyDescent="0.25">
      <c r="B45" s="133"/>
    </row>
    <row r="46" spans="2:2" x14ac:dyDescent="0.25">
      <c r="B46" s="133"/>
    </row>
    <row r="47" spans="2:2" x14ac:dyDescent="0.25">
      <c r="B47" s="133"/>
    </row>
    <row r="48" spans="2:2" x14ac:dyDescent="0.25">
      <c r="B48" s="133"/>
    </row>
    <row r="49" spans="2:2" x14ac:dyDescent="0.25">
      <c r="B49" s="133"/>
    </row>
    <row r="50" spans="2:2" x14ac:dyDescent="0.25">
      <c r="B50" s="133"/>
    </row>
    <row r="51" spans="2:2" x14ac:dyDescent="0.25">
      <c r="B51" s="133"/>
    </row>
    <row r="52" spans="2:2" x14ac:dyDescent="0.25">
      <c r="B52" s="133"/>
    </row>
    <row r="53" spans="2:2" x14ac:dyDescent="0.25">
      <c r="B53" s="133"/>
    </row>
    <row r="54" spans="2:2" x14ac:dyDescent="0.25">
      <c r="B54" s="133"/>
    </row>
    <row r="55" spans="2:2" x14ac:dyDescent="0.25">
      <c r="B55" s="133"/>
    </row>
    <row r="56" spans="2:2" x14ac:dyDescent="0.25">
      <c r="B56" s="133"/>
    </row>
    <row r="57" spans="2:2" x14ac:dyDescent="0.25">
      <c r="B57" s="133"/>
    </row>
    <row r="58" spans="2:2" x14ac:dyDescent="0.25">
      <c r="B58" s="133"/>
    </row>
    <row r="59" spans="2:2" x14ac:dyDescent="0.25">
      <c r="B59" s="133"/>
    </row>
    <row r="60" spans="2:2" x14ac:dyDescent="0.25">
      <c r="B60" s="133"/>
    </row>
    <row r="61" spans="2:2" x14ac:dyDescent="0.25">
      <c r="B61" s="133"/>
    </row>
    <row r="62" spans="2:2" x14ac:dyDescent="0.25">
      <c r="B62" s="133"/>
    </row>
    <row r="63" spans="2:2" x14ac:dyDescent="0.25">
      <c r="B63" s="133"/>
    </row>
    <row r="64" spans="2:2" x14ac:dyDescent="0.25">
      <c r="B64" s="133"/>
    </row>
    <row r="65" spans="2:2" x14ac:dyDescent="0.25">
      <c r="B65" s="133"/>
    </row>
    <row r="66" spans="2:2" x14ac:dyDescent="0.25">
      <c r="B66" s="133"/>
    </row>
    <row r="67" spans="2:2" x14ac:dyDescent="0.25">
      <c r="B67" s="133"/>
    </row>
    <row r="68" spans="2:2" x14ac:dyDescent="0.25">
      <c r="B68" s="133"/>
    </row>
    <row r="69" spans="2:2" x14ac:dyDescent="0.25">
      <c r="B69" s="133"/>
    </row>
    <row r="70" spans="2:2" x14ac:dyDescent="0.25">
      <c r="B70" s="133"/>
    </row>
    <row r="71" spans="2:2" x14ac:dyDescent="0.25">
      <c r="B71" s="133"/>
    </row>
    <row r="72" spans="2:2" x14ac:dyDescent="0.25">
      <c r="B72" s="133"/>
    </row>
    <row r="73" spans="2:2" x14ac:dyDescent="0.25">
      <c r="B73" s="133"/>
    </row>
    <row r="74" spans="2:2" x14ac:dyDescent="0.25">
      <c r="B74" s="133"/>
    </row>
    <row r="75" spans="2:2" x14ac:dyDescent="0.25">
      <c r="B75" s="133"/>
    </row>
    <row r="76" spans="2:2" x14ac:dyDescent="0.25">
      <c r="B76" s="133"/>
    </row>
    <row r="77" spans="2:2" x14ac:dyDescent="0.25">
      <c r="B77" s="133"/>
    </row>
    <row r="78" spans="2:2" x14ac:dyDescent="0.25">
      <c r="B78" s="133"/>
    </row>
    <row r="79" spans="2:2" x14ac:dyDescent="0.25">
      <c r="B79" s="133"/>
    </row>
    <row r="80" spans="2:2" x14ac:dyDescent="0.25">
      <c r="B80" s="133"/>
    </row>
    <row r="81" spans="2:2" x14ac:dyDescent="0.25">
      <c r="B81" s="133"/>
    </row>
    <row r="82" spans="2:2" x14ac:dyDescent="0.25">
      <c r="B82" s="133"/>
    </row>
    <row r="83" spans="2:2" x14ac:dyDescent="0.25">
      <c r="B83" s="133"/>
    </row>
    <row r="84" spans="2:2" x14ac:dyDescent="0.25">
      <c r="B84" s="133"/>
    </row>
    <row r="85" spans="2:2" x14ac:dyDescent="0.25">
      <c r="B85" s="133"/>
    </row>
    <row r="86" spans="2:2" x14ac:dyDescent="0.25">
      <c r="B86" s="133"/>
    </row>
    <row r="87" spans="2:2" x14ac:dyDescent="0.25">
      <c r="B87" s="133"/>
    </row>
    <row r="88" spans="2:2" x14ac:dyDescent="0.25">
      <c r="B88" s="133"/>
    </row>
    <row r="89" spans="2:2" x14ac:dyDescent="0.25">
      <c r="B89" s="133"/>
    </row>
    <row r="90" spans="2:2" x14ac:dyDescent="0.25">
      <c r="B90" s="133"/>
    </row>
    <row r="91" spans="2:2" x14ac:dyDescent="0.25">
      <c r="B91" s="133"/>
    </row>
    <row r="92" spans="2:2" x14ac:dyDescent="0.25">
      <c r="B92" s="133"/>
    </row>
    <row r="93" spans="2:2" x14ac:dyDescent="0.25">
      <c r="B93" s="133"/>
    </row>
    <row r="94" spans="2:2" x14ac:dyDescent="0.25">
      <c r="B94" s="133"/>
    </row>
    <row r="95" spans="2:2" x14ac:dyDescent="0.25">
      <c r="B95" s="133"/>
    </row>
    <row r="96" spans="2:2" x14ac:dyDescent="0.25">
      <c r="B96" s="133"/>
    </row>
    <row r="97" spans="2:2" x14ac:dyDescent="0.25">
      <c r="B97" s="133"/>
    </row>
    <row r="98" spans="2:2" x14ac:dyDescent="0.25">
      <c r="B98" s="133"/>
    </row>
    <row r="99" spans="2:2" x14ac:dyDescent="0.25">
      <c r="B99" s="133"/>
    </row>
    <row r="100" spans="2:2" x14ac:dyDescent="0.25">
      <c r="B100" s="133"/>
    </row>
    <row r="101" spans="2:2" x14ac:dyDescent="0.25">
      <c r="B101" s="133"/>
    </row>
    <row r="102" spans="2:2" x14ac:dyDescent="0.25">
      <c r="B102" s="133"/>
    </row>
    <row r="103" spans="2:2" x14ac:dyDescent="0.25">
      <c r="B103" s="133"/>
    </row>
    <row r="104" spans="2:2" x14ac:dyDescent="0.25">
      <c r="B104" s="133"/>
    </row>
    <row r="105" spans="2:2" x14ac:dyDescent="0.25">
      <c r="B105" s="133"/>
    </row>
    <row r="106" spans="2:2" x14ac:dyDescent="0.25">
      <c r="B106" s="133"/>
    </row>
    <row r="107" spans="2:2" x14ac:dyDescent="0.25">
      <c r="B107" s="133"/>
    </row>
    <row r="108" spans="2:2" x14ac:dyDescent="0.25">
      <c r="B108" s="133"/>
    </row>
    <row r="109" spans="2:2" x14ac:dyDescent="0.25">
      <c r="B109" s="133"/>
    </row>
    <row r="110" spans="2:2" x14ac:dyDescent="0.25">
      <c r="B110" s="133"/>
    </row>
    <row r="111" spans="2:2" x14ac:dyDescent="0.25">
      <c r="B111" s="133"/>
    </row>
    <row r="112" spans="2:2" x14ac:dyDescent="0.25">
      <c r="B112" s="133"/>
    </row>
    <row r="113" spans="2:2" x14ac:dyDescent="0.25">
      <c r="B113" s="133"/>
    </row>
  </sheetData>
  <sheetProtection algorithmName="SHA-512" hashValue="gBCoNziasOV0Uw6+ECyvjgHTatfyPGxTVecknvkPIzsw8uE040FbzCTRNBQIj653MNln9oyfcAgEP8dYnnzcLA==" saltValue="NZAg29Dv4FhZY33TvV4xyQ==" spinCount="100000" sheet="1" objects="1" scenarios="1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16</vt:i4>
      </vt:variant>
    </vt:vector>
  </HeadingPairs>
  <TitlesOfParts>
    <vt:vector size="25" baseType="lpstr">
      <vt:lpstr>Chiusura di cassa</vt:lpstr>
      <vt:lpstr>Chiusura Negozio</vt:lpstr>
      <vt:lpstr>Movimenti Finanziari</vt:lpstr>
      <vt:lpstr>Report Scontrini</vt:lpstr>
      <vt:lpstr>Chiusura Terminale Bancario</vt:lpstr>
      <vt:lpstr>Chiusura Stampante Fiscale</vt:lpstr>
      <vt:lpstr>Totali Fatture</vt:lpstr>
      <vt:lpstr>Chiusura di cassa per stampare</vt:lpstr>
      <vt:lpstr>Scontrini</vt:lpstr>
      <vt:lpstr>Amount</vt:lpstr>
      <vt:lpstr>AmountCASETTO</vt:lpstr>
      <vt:lpstr>AmountCASSAFORTE</vt:lpstr>
      <vt:lpstr>Banconote</vt:lpstr>
      <vt:lpstr>CashRegister</vt:lpstr>
      <vt:lpstr>CauseCode</vt:lpstr>
      <vt:lpstr>Destination</vt:lpstr>
      <vt:lpstr>Economico</vt:lpstr>
      <vt:lpstr>Finanziario</vt:lpstr>
      <vt:lpstr>Monete</vt:lpstr>
      <vt:lpstr>MotivoDifferenza</vt:lpstr>
      <vt:lpstr>PaymentCode</vt:lpstr>
      <vt:lpstr>RangeAmountCASETTO</vt:lpstr>
      <vt:lpstr>RangeAmountCASSAFORTE</vt:lpstr>
      <vt:lpstr>Source</vt:lpstr>
      <vt:lpstr>Tender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</dc:creator>
  <cp:keywords/>
  <dc:description/>
  <cp:lastModifiedBy>Zoran Albu</cp:lastModifiedBy>
  <cp:revision/>
  <dcterms:created xsi:type="dcterms:W3CDTF">2016-06-07T17:09:34Z</dcterms:created>
  <dcterms:modified xsi:type="dcterms:W3CDTF">2026-05-22T08:57:31Z</dcterms:modified>
  <cp:category/>
  <cp:contentStatus/>
</cp:coreProperties>
</file>